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ostelníčková\SBĚR\SBĚR\NÁSTĚNKA+WEB\2022_23\"/>
    </mc:Choice>
  </mc:AlternateContent>
  <bookViews>
    <workbookView xWindow="0" yWindow="0" windowWidth="28800" windowHeight="12300" activeTab="12"/>
  </bookViews>
  <sheets>
    <sheet name="návod" sheetId="14" r:id="rId1"/>
    <sheet name="ocenění" sheetId="15" r:id="rId2"/>
    <sheet name="MŠ" sheetId="13" r:id="rId3"/>
    <sheet name="1" sheetId="1" r:id="rId4"/>
    <sheet name="2" sheetId="2" r:id="rId5"/>
    <sheet name="3" sheetId="3" r:id="rId6"/>
    <sheet name="4" sheetId="4" r:id="rId7"/>
    <sheet name="5" sheetId="7" r:id="rId8"/>
    <sheet name="6" sheetId="6" r:id="rId9"/>
    <sheet name="7" sheetId="8" r:id="rId10"/>
    <sheet name="8" sheetId="9" r:id="rId11"/>
    <sheet name="9" sheetId="10" r:id="rId12"/>
    <sheet name="škola" sheetId="12" r:id="rId13"/>
  </sheets>
  <calcPr calcId="162913"/>
</workbook>
</file>

<file path=xl/calcChain.xml><?xml version="1.0" encoding="utf-8"?>
<calcChain xmlns="http://schemas.openxmlformats.org/spreadsheetml/2006/main">
  <c r="H7" i="13" l="1"/>
  <c r="H8" i="13"/>
  <c r="H9" i="13"/>
  <c r="H10" i="13"/>
  <c r="H6" i="13"/>
  <c r="G11" i="13"/>
  <c r="U41" i="12" s="1"/>
  <c r="B2" i="13"/>
  <c r="E10" i="2"/>
  <c r="E11" i="2"/>
  <c r="E12" i="2"/>
  <c r="E13" i="2"/>
  <c r="D42" i="2" s="1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D42" i="3"/>
  <c r="W19" i="12" s="1"/>
  <c r="E10" i="4"/>
  <c r="E11" i="4"/>
  <c r="D42" i="4" s="1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D42" i="7"/>
  <c r="E10" i="6"/>
  <c r="E11" i="6"/>
  <c r="D42" i="6" s="1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D42" i="8"/>
  <c r="E10" i="9"/>
  <c r="E11" i="9"/>
  <c r="D42" i="9" s="1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D42" i="10"/>
  <c r="E10" i="1"/>
  <c r="E11" i="1"/>
  <c r="D42" i="1" s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I40" i="10"/>
  <c r="T32" i="12" s="1"/>
  <c r="D40" i="10"/>
  <c r="T31" i="12" s="1"/>
  <c r="J10" i="10"/>
  <c r="I42" i="10" s="1"/>
  <c r="J11" i="10"/>
  <c r="J12" i="10"/>
  <c r="J13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0" i="7"/>
  <c r="I42" i="7" s="1"/>
  <c r="J11" i="7"/>
  <c r="J12" i="7"/>
  <c r="J13" i="7"/>
  <c r="J14" i="7"/>
  <c r="J15" i="7"/>
  <c r="J16" i="7"/>
  <c r="J17" i="7"/>
  <c r="J18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H4" i="3" s="1"/>
  <c r="C30" i="12" s="1"/>
  <c r="J10" i="3"/>
  <c r="I42" i="3" s="1"/>
  <c r="W31" i="12"/>
  <c r="B2" i="10"/>
  <c r="B2" i="9"/>
  <c r="B2" i="8"/>
  <c r="B2" i="6"/>
  <c r="B2" i="7"/>
  <c r="B2" i="4"/>
  <c r="B2" i="3"/>
  <c r="B2" i="2"/>
  <c r="B2" i="1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I42" i="2" s="1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I42" i="4" s="1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I42" i="6" s="1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I42" i="8" s="1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I42" i="9" s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I42" i="1" s="1"/>
  <c r="W16" i="12" s="1"/>
  <c r="D40" i="1"/>
  <c r="T15" i="12" s="1"/>
  <c r="D41" i="1"/>
  <c r="D40" i="2"/>
  <c r="T17" i="12" s="1"/>
  <c r="D40" i="3"/>
  <c r="T19" i="12" s="1"/>
  <c r="D40" i="4"/>
  <c r="T21" i="12" s="1"/>
  <c r="D40" i="7"/>
  <c r="T23" i="12" s="1"/>
  <c r="D40" i="6"/>
  <c r="T25" i="12" s="1"/>
  <c r="D40" i="8"/>
  <c r="T27" i="12" s="1"/>
  <c r="D40" i="9"/>
  <c r="T29" i="12" s="1"/>
  <c r="I40" i="1"/>
  <c r="T16" i="12" s="1"/>
  <c r="I40" i="2"/>
  <c r="T18" i="12" s="1"/>
  <c r="I40" i="3"/>
  <c r="T20" i="12" s="1"/>
  <c r="I40" i="4"/>
  <c r="T22" i="12" s="1"/>
  <c r="I40" i="7"/>
  <c r="T24" i="12" s="1"/>
  <c r="I40" i="6"/>
  <c r="T26" i="12" s="1"/>
  <c r="I40" i="8"/>
  <c r="T28" i="12" s="1"/>
  <c r="I40" i="9"/>
  <c r="T30" i="12" s="1"/>
  <c r="X15" i="12"/>
  <c r="X16" i="12"/>
  <c r="X17" i="12"/>
  <c r="X18" i="12"/>
  <c r="X19" i="12"/>
  <c r="X20" i="12"/>
  <c r="X21" i="12"/>
  <c r="X22" i="12"/>
  <c r="X23" i="12"/>
  <c r="X24" i="12"/>
  <c r="X25" i="12"/>
  <c r="X26" i="12"/>
  <c r="X27" i="12"/>
  <c r="X28" i="12"/>
  <c r="X29" i="12"/>
  <c r="X30" i="12"/>
  <c r="X31" i="12"/>
  <c r="X32" i="12"/>
  <c r="W27" i="12"/>
  <c r="W23" i="12"/>
  <c r="E6" i="1"/>
  <c r="E5" i="1"/>
  <c r="E4" i="1"/>
  <c r="B13" i="12"/>
  <c r="I13" i="12"/>
  <c r="E4" i="10"/>
  <c r="J4" i="10"/>
  <c r="E5" i="10"/>
  <c r="J5" i="10"/>
  <c r="E6" i="10"/>
  <c r="J6" i="10"/>
  <c r="B8" i="10"/>
  <c r="G8" i="10"/>
  <c r="E4" i="9"/>
  <c r="J4" i="9"/>
  <c r="E5" i="9"/>
  <c r="J5" i="9"/>
  <c r="E6" i="9"/>
  <c r="J6" i="9"/>
  <c r="B8" i="9"/>
  <c r="G8" i="9"/>
  <c r="E4" i="8"/>
  <c r="J4" i="8"/>
  <c r="E5" i="8"/>
  <c r="J5" i="8"/>
  <c r="E6" i="8"/>
  <c r="J6" i="8"/>
  <c r="B8" i="8"/>
  <c r="G8" i="8"/>
  <c r="E4" i="7"/>
  <c r="J4" i="7"/>
  <c r="E5" i="7"/>
  <c r="J5" i="7"/>
  <c r="E6" i="7"/>
  <c r="J6" i="7"/>
  <c r="B8" i="7"/>
  <c r="G8" i="7"/>
  <c r="E4" i="6"/>
  <c r="J4" i="6"/>
  <c r="E5" i="6"/>
  <c r="J5" i="6"/>
  <c r="E6" i="6"/>
  <c r="J6" i="6"/>
  <c r="B8" i="6"/>
  <c r="G8" i="6"/>
  <c r="E4" i="4"/>
  <c r="J4" i="4"/>
  <c r="E5" i="4"/>
  <c r="J5" i="4"/>
  <c r="E6" i="4"/>
  <c r="J6" i="4"/>
  <c r="B8" i="4"/>
  <c r="G8" i="4"/>
  <c r="E4" i="3"/>
  <c r="J4" i="3"/>
  <c r="E5" i="3"/>
  <c r="J5" i="3"/>
  <c r="E6" i="3"/>
  <c r="J6" i="3"/>
  <c r="B8" i="3"/>
  <c r="G8" i="3"/>
  <c r="E4" i="2"/>
  <c r="J4" i="2"/>
  <c r="E5" i="2"/>
  <c r="J5" i="2"/>
  <c r="E6" i="2"/>
  <c r="J6" i="2"/>
  <c r="B8" i="2"/>
  <c r="G8" i="2"/>
  <c r="I41" i="2"/>
  <c r="G8" i="1"/>
  <c r="J6" i="1"/>
  <c r="J5" i="1"/>
  <c r="J4" i="1"/>
  <c r="B8" i="1"/>
  <c r="I41" i="9"/>
  <c r="H4" i="1"/>
  <c r="C18" i="12" s="1"/>
  <c r="I43" i="1"/>
  <c r="I4" i="1"/>
  <c r="D18" i="12" s="1"/>
  <c r="F18" i="12"/>
  <c r="I41" i="1"/>
  <c r="G7" i="9"/>
  <c r="H6" i="9" s="1"/>
  <c r="J32" i="12" s="1"/>
  <c r="D41" i="9"/>
  <c r="I41" i="6"/>
  <c r="D41" i="4"/>
  <c r="B7" i="4"/>
  <c r="D6" i="4" s="1"/>
  <c r="D35" i="12" s="1"/>
  <c r="C4" i="3"/>
  <c r="C27" i="12" s="1"/>
  <c r="D4" i="10"/>
  <c r="K33" i="12" s="1"/>
  <c r="C4" i="10"/>
  <c r="J33" i="12"/>
  <c r="I4" i="9"/>
  <c r="K30" i="12" s="1"/>
  <c r="G7" i="6"/>
  <c r="H6" i="6" s="1"/>
  <c r="J20" i="12" s="1"/>
  <c r="B7" i="6"/>
  <c r="D6" i="6" s="1"/>
  <c r="K17" i="12" s="1"/>
  <c r="I4" i="3"/>
  <c r="D30" i="12" s="1"/>
  <c r="D41" i="10"/>
  <c r="D43" i="10"/>
  <c r="H4" i="9"/>
  <c r="J30" i="12" s="1"/>
  <c r="D4" i="9"/>
  <c r="K27" i="12" s="1"/>
  <c r="D4" i="8"/>
  <c r="K21" i="12" s="1"/>
  <c r="H4" i="6"/>
  <c r="J18" i="12" s="1"/>
  <c r="C4" i="6"/>
  <c r="J15" i="12"/>
  <c r="D4" i="6"/>
  <c r="K15" i="12" s="1"/>
  <c r="D41" i="6"/>
  <c r="I41" i="7"/>
  <c r="I4" i="7"/>
  <c r="D42" i="12" s="1"/>
  <c r="G7" i="7"/>
  <c r="H6" i="7" s="1"/>
  <c r="C44" i="12" s="1"/>
  <c r="H4" i="7"/>
  <c r="C42" i="12"/>
  <c r="I41" i="3"/>
  <c r="D4" i="3"/>
  <c r="D27" i="12" s="1"/>
  <c r="D43" i="3"/>
  <c r="D41" i="3"/>
  <c r="I4" i="2"/>
  <c r="D24" i="12" s="1"/>
  <c r="H4" i="2"/>
  <c r="C24" i="12"/>
  <c r="C4" i="8"/>
  <c r="J21" i="12" s="1"/>
  <c r="D41" i="8"/>
  <c r="D43" i="8"/>
  <c r="I4" i="10"/>
  <c r="K36" i="12" s="1"/>
  <c r="G7" i="10"/>
  <c r="H6" i="10" s="1"/>
  <c r="J38" i="12" s="1"/>
  <c r="I41" i="10"/>
  <c r="H4" i="10"/>
  <c r="J36" i="12" s="1"/>
  <c r="I41" i="4"/>
  <c r="C4" i="1"/>
  <c r="C15" i="12"/>
  <c r="C4" i="9"/>
  <c r="J27" i="12"/>
  <c r="B7" i="7"/>
  <c r="D5" i="7"/>
  <c r="D40" i="12" s="1"/>
  <c r="G7" i="3"/>
  <c r="H6" i="3"/>
  <c r="C32" i="12" s="1"/>
  <c r="G7" i="1"/>
  <c r="H4" i="8"/>
  <c r="J24" i="12"/>
  <c r="B7" i="8"/>
  <c r="C5" i="8"/>
  <c r="J22" i="12" s="1"/>
  <c r="B7" i="10"/>
  <c r="D5" i="10" s="1"/>
  <c r="K34" i="12" s="1"/>
  <c r="B7" i="3"/>
  <c r="C6" i="3" s="1"/>
  <c r="C29" i="12" s="1"/>
  <c r="C4" i="4"/>
  <c r="C33" i="12"/>
  <c r="D4" i="4"/>
  <c r="D33" i="12" s="1"/>
  <c r="G7" i="4"/>
  <c r="I5" i="4" s="1"/>
  <c r="D37" i="12" s="1"/>
  <c r="I4" i="4"/>
  <c r="D36" i="12" s="1"/>
  <c r="G7" i="8"/>
  <c r="I5" i="8"/>
  <c r="K25" i="12" s="1"/>
  <c r="I4" i="8"/>
  <c r="K24" i="12" s="1"/>
  <c r="I41" i="8"/>
  <c r="D4" i="1"/>
  <c r="D15" i="12" s="1"/>
  <c r="B7" i="1"/>
  <c r="D5" i="1" s="1"/>
  <c r="D16" i="12" s="1"/>
  <c r="B7" i="9"/>
  <c r="D6" i="9" s="1"/>
  <c r="K29" i="12" s="1"/>
  <c r="C4" i="7"/>
  <c r="C39" i="12"/>
  <c r="D41" i="7"/>
  <c r="D4" i="7"/>
  <c r="D39" i="12" s="1"/>
  <c r="D43" i="7"/>
  <c r="B7" i="2"/>
  <c r="C6" i="2"/>
  <c r="C23" i="12" s="1"/>
  <c r="C4" i="2"/>
  <c r="C21" i="12" s="1"/>
  <c r="D4" i="2"/>
  <c r="D21" i="12" s="1"/>
  <c r="D41" i="2"/>
  <c r="X33" i="12"/>
  <c r="U37" i="12" s="1"/>
  <c r="H6" i="1"/>
  <c r="C20" i="12" s="1"/>
  <c r="I5" i="1"/>
  <c r="D19" i="12" s="1"/>
  <c r="F19" i="12" s="1"/>
  <c r="I6" i="9"/>
  <c r="K32" i="12" s="1"/>
  <c r="H5" i="1"/>
  <c r="C19" i="12" s="1"/>
  <c r="I5" i="9"/>
  <c r="K31" i="12" s="1"/>
  <c r="I6" i="6"/>
  <c r="K20" i="12" s="1"/>
  <c r="C5" i="4"/>
  <c r="C34" i="12" s="1"/>
  <c r="I6" i="1"/>
  <c r="D20" i="12" s="1"/>
  <c r="F20" i="12" s="1"/>
  <c r="H5" i="9"/>
  <c r="J31" i="12"/>
  <c r="I5" i="6"/>
  <c r="K19" i="12" s="1"/>
  <c r="H5" i="6"/>
  <c r="J19" i="12" s="1"/>
  <c r="D5" i="4"/>
  <c r="D34" i="12" s="1"/>
  <c r="C6" i="4"/>
  <c r="C35" i="12"/>
  <c r="C5" i="6"/>
  <c r="J16" i="12"/>
  <c r="D5" i="6"/>
  <c r="K16" i="12" s="1"/>
  <c r="C6" i="6"/>
  <c r="J17" i="12" s="1"/>
  <c r="I5" i="7"/>
  <c r="D43" i="12" s="1"/>
  <c r="I6" i="3"/>
  <c r="D32" i="12" s="1"/>
  <c r="D5" i="9"/>
  <c r="K28" i="12" s="1"/>
  <c r="H5" i="7"/>
  <c r="C43" i="12"/>
  <c r="I6" i="7"/>
  <c r="D44" i="12" s="1"/>
  <c r="C6" i="7"/>
  <c r="C41" i="12" s="1"/>
  <c r="D6" i="7"/>
  <c r="D41" i="12" s="1"/>
  <c r="C5" i="7"/>
  <c r="C40" i="12"/>
  <c r="I5" i="3"/>
  <c r="D31" i="12" s="1"/>
  <c r="H5" i="3"/>
  <c r="C31" i="12" s="1"/>
  <c r="C5" i="3"/>
  <c r="C28" i="12" s="1"/>
  <c r="D6" i="3"/>
  <c r="D29" i="12" s="1"/>
  <c r="D5" i="8"/>
  <c r="K22" i="12" s="1"/>
  <c r="C6" i="8"/>
  <c r="J23" i="12"/>
  <c r="H5" i="8"/>
  <c r="J25" i="12"/>
  <c r="D6" i="8"/>
  <c r="K23" i="12" s="1"/>
  <c r="D6" i="10"/>
  <c r="K35" i="12" s="1"/>
  <c r="H5" i="4"/>
  <c r="C37" i="12" s="1"/>
  <c r="H6" i="4"/>
  <c r="C38" i="12" s="1"/>
  <c r="H6" i="8"/>
  <c r="J26" i="12" s="1"/>
  <c r="I6" i="8"/>
  <c r="K26" i="12" s="1"/>
  <c r="C5" i="9"/>
  <c r="J28" i="12" s="1"/>
  <c r="D6" i="2"/>
  <c r="D23" i="12" s="1"/>
  <c r="D5" i="2"/>
  <c r="D22" i="12" s="1"/>
  <c r="C5" i="2"/>
  <c r="C22" i="12" s="1"/>
  <c r="W30" i="12" l="1"/>
  <c r="I43" i="9"/>
  <c r="I43" i="8"/>
  <c r="W28" i="12"/>
  <c r="W26" i="12"/>
  <c r="I43" i="6"/>
  <c r="I43" i="4"/>
  <c r="W22" i="12"/>
  <c r="W18" i="12"/>
  <c r="I43" i="2"/>
  <c r="W20" i="12"/>
  <c r="I43" i="3"/>
  <c r="W15" i="12"/>
  <c r="D43" i="1"/>
  <c r="D43" i="6"/>
  <c r="W25" i="12"/>
  <c r="W17" i="12"/>
  <c r="D43" i="2"/>
  <c r="W24" i="12"/>
  <c r="I43" i="7"/>
  <c r="W32" i="12"/>
  <c r="I43" i="10"/>
  <c r="W29" i="12"/>
  <c r="D43" i="9"/>
  <c r="W21" i="12"/>
  <c r="D43" i="4"/>
  <c r="H5" i="10"/>
  <c r="J37" i="12" s="1"/>
  <c r="I5" i="10"/>
  <c r="K37" i="12" s="1"/>
  <c r="D6" i="1"/>
  <c r="D17" i="12" s="1"/>
  <c r="C6" i="1"/>
  <c r="C17" i="12" s="1"/>
  <c r="C5" i="1"/>
  <c r="C16" i="12" s="1"/>
  <c r="I6" i="4"/>
  <c r="D38" i="12" s="1"/>
  <c r="C6" i="10"/>
  <c r="J35" i="12" s="1"/>
  <c r="D5" i="3"/>
  <c r="D28" i="12" s="1"/>
  <c r="C6" i="9"/>
  <c r="J29" i="12" s="1"/>
  <c r="C5" i="10"/>
  <c r="J34" i="12" s="1"/>
  <c r="I6" i="10"/>
  <c r="K38" i="12" s="1"/>
  <c r="M38" i="12" s="1"/>
  <c r="U28" i="12"/>
  <c r="U24" i="12"/>
  <c r="V11" i="12"/>
  <c r="U20" i="12"/>
  <c r="Y16" i="12"/>
  <c r="U16" i="12"/>
  <c r="U27" i="12"/>
  <c r="U23" i="12"/>
  <c r="U19" i="12"/>
  <c r="G7" i="2"/>
  <c r="U31" i="12"/>
  <c r="M21" i="12"/>
  <c r="I4" i="6"/>
  <c r="K18" i="12" s="1"/>
  <c r="U30" i="12"/>
  <c r="U26" i="12"/>
  <c r="U22" i="12"/>
  <c r="U18" i="12"/>
  <c r="U29" i="12"/>
  <c r="U25" i="12"/>
  <c r="Y27" i="12" s="1"/>
  <c r="U21" i="12"/>
  <c r="U17" i="12"/>
  <c r="U15" i="12"/>
  <c r="T11" i="12"/>
  <c r="U9" i="12"/>
  <c r="U42" i="12"/>
  <c r="H4" i="4"/>
  <c r="C36" i="12" s="1"/>
  <c r="U32" i="12"/>
  <c r="Y32" i="12"/>
  <c r="U38" i="12" l="1"/>
  <c r="Y39" i="12"/>
  <c r="I6" i="2"/>
  <c r="D26" i="12" s="1"/>
  <c r="F26" i="12" s="1"/>
  <c r="I5" i="2"/>
  <c r="D25" i="12" s="1"/>
  <c r="H6" i="2"/>
  <c r="C26" i="12" s="1"/>
  <c r="H5" i="2"/>
  <c r="C25" i="12" s="1"/>
  <c r="Y28" i="12"/>
  <c r="M23" i="12"/>
  <c r="F38" i="12"/>
  <c r="M37" i="12"/>
  <c r="M33" i="12"/>
  <c r="M34" i="12"/>
  <c r="M28" i="12"/>
  <c r="M35" i="12"/>
  <c r="W33" i="12"/>
  <c r="U34" i="12" s="1"/>
  <c r="M19" i="12"/>
  <c r="M24" i="12"/>
  <c r="M31" i="12"/>
  <c r="Y15" i="12"/>
  <c r="T10" i="12"/>
  <c r="U10" i="12"/>
  <c r="T9" i="12"/>
  <c r="U11" i="12"/>
  <c r="Y17" i="12"/>
  <c r="Y21" i="12"/>
  <c r="U43" i="12"/>
  <c r="Y40" i="12" s="1"/>
  <c r="Y25" i="12"/>
  <c r="Y29" i="12"/>
  <c r="Y18" i="12"/>
  <c r="Y22" i="12"/>
  <c r="Y26" i="12"/>
  <c r="Y30" i="12"/>
  <c r="M18" i="12"/>
  <c r="J9" i="12"/>
  <c r="Y31" i="12"/>
  <c r="Y19" i="12"/>
  <c r="Y23" i="12"/>
  <c r="Y20" i="12"/>
  <c r="Y24" i="12"/>
  <c r="M27" i="12"/>
  <c r="M20" i="12"/>
  <c r="F17" i="12"/>
  <c r="M25" i="12"/>
  <c r="M22" i="12"/>
  <c r="M36" i="12"/>
  <c r="F43" i="12"/>
  <c r="M26" i="12"/>
  <c r="M30" i="12"/>
  <c r="M16" i="12"/>
  <c r="M17" i="12"/>
  <c r="M15" i="12"/>
  <c r="M29" i="12"/>
  <c r="M32" i="12"/>
  <c r="F41" i="12"/>
  <c r="M5" i="12" l="1"/>
  <c r="M4" i="12"/>
  <c r="M6" i="12"/>
  <c r="I7" i="12"/>
  <c r="M11" i="12"/>
  <c r="M10" i="12"/>
  <c r="M9" i="12"/>
  <c r="K11" i="12"/>
  <c r="J11" i="12"/>
  <c r="K10" i="12"/>
  <c r="U35" i="12"/>
  <c r="F37" i="12"/>
  <c r="F31" i="12"/>
  <c r="F15" i="12"/>
  <c r="F33" i="12"/>
  <c r="F35" i="12"/>
  <c r="F34" i="12"/>
  <c r="F40" i="12"/>
  <c r="F28" i="12"/>
  <c r="K9" i="12"/>
  <c r="J10" i="12"/>
  <c r="K4" i="12"/>
  <c r="P18" i="12" s="1"/>
  <c r="J4" i="12"/>
  <c r="O18" i="12" s="1"/>
  <c r="F25" i="12"/>
  <c r="F32" i="12"/>
  <c r="D11" i="12"/>
  <c r="D9" i="12"/>
  <c r="C10" i="12"/>
  <c r="F42" i="12"/>
  <c r="F29" i="12"/>
  <c r="F39" i="12"/>
  <c r="F27" i="12"/>
  <c r="F23" i="12"/>
  <c r="F21" i="12"/>
  <c r="F16" i="12"/>
  <c r="F36" i="12"/>
  <c r="F22" i="12"/>
  <c r="F44" i="12"/>
  <c r="C11" i="12"/>
  <c r="D10" i="12"/>
  <c r="C9" i="12"/>
  <c r="F24" i="12"/>
  <c r="F30" i="12"/>
  <c r="U36" i="12"/>
  <c r="U44" i="12"/>
  <c r="F9" i="12" l="1"/>
  <c r="F10" i="12"/>
  <c r="F11" i="12"/>
  <c r="B7" i="12"/>
  <c r="F6" i="12"/>
  <c r="F5" i="12"/>
  <c r="F4" i="12"/>
  <c r="C4" i="12" s="1"/>
  <c r="O15" i="12" s="1"/>
  <c r="D4" i="12"/>
  <c r="P15" i="12" s="1"/>
  <c r="J5" i="12"/>
  <c r="O19" i="12" s="1"/>
  <c r="J6" i="12"/>
  <c r="O20" i="12" s="1"/>
  <c r="K6" i="12"/>
  <c r="P20" i="12" s="1"/>
  <c r="K5" i="12"/>
  <c r="P19" i="12" s="1"/>
  <c r="D5" i="12" l="1"/>
  <c r="P16" i="12" s="1"/>
  <c r="C6" i="12"/>
  <c r="O17" i="12" s="1"/>
  <c r="C5" i="12"/>
  <c r="O16" i="12" s="1"/>
  <c r="D6" i="12"/>
  <c r="P17" i="12" s="1"/>
  <c r="Q17" i="12" s="1"/>
  <c r="Q15" i="12" l="1"/>
  <c r="Q20" i="12"/>
  <c r="Q16" i="12"/>
  <c r="Q18" i="12"/>
  <c r="U4" i="12" s="1"/>
  <c r="Q19" i="12"/>
  <c r="T4" i="12" l="1"/>
  <c r="S7" i="12"/>
  <c r="T6" i="12" l="1"/>
  <c r="U6" i="12"/>
  <c r="T5" i="12"/>
  <c r="U5" i="12"/>
</calcChain>
</file>

<file path=xl/sharedStrings.xml><?xml version="1.0" encoding="utf-8"?>
<sst xmlns="http://schemas.openxmlformats.org/spreadsheetml/2006/main" count="1370" uniqueCount="449">
  <si>
    <t>1.A</t>
  </si>
  <si>
    <t>1.</t>
  </si>
  <si>
    <t>2.</t>
  </si>
  <si>
    <t>3.</t>
  </si>
  <si>
    <t>č.</t>
  </si>
  <si>
    <t>jméno</t>
  </si>
  <si>
    <t>kg</t>
  </si>
  <si>
    <t>poř.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</si>
  <si>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</si>
  <si>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</si>
  <si>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</si>
  <si>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</si>
  <si>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</si>
  <si>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</si>
  <si>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</si>
  <si>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</si>
  <si>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</si>
  <si>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</si>
  <si>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</si>
  <si>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</si>
  <si>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</si>
  <si>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</si>
  <si>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</si>
  <si>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</si>
  <si>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</si>
  <si>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</si>
  <si>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</si>
  <si>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</si>
  <si>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</si>
  <si>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</si>
  <si>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</si>
  <si>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</si>
  <si>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</si>
  <si>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</si>
  <si>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</si>
  <si>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1.B</t>
  </si>
  <si>
    <t>celkem [kg]</t>
  </si>
  <si>
    <t>zapojeno [počet]</t>
  </si>
  <si>
    <t>zapojeno [procent]</t>
  </si>
  <si>
    <t>Sběr papíru - ZŠ a MŠ Dolní Bojanovice</t>
  </si>
  <si>
    <t>2.A</t>
  </si>
  <si>
    <t>2.B</t>
  </si>
  <si>
    <t>5.A</t>
  </si>
  <si>
    <t>5.B</t>
  </si>
  <si>
    <t>6.A</t>
  </si>
  <si>
    <t>6.B</t>
  </si>
  <si>
    <t>7.A</t>
  </si>
  <si>
    <t>7.B</t>
  </si>
  <si>
    <t>8.A</t>
  </si>
  <si>
    <t>8.B</t>
  </si>
  <si>
    <t>9.A</t>
  </si>
  <si>
    <t>9.B</t>
  </si>
  <si>
    <t>Čapková Eliška</t>
  </si>
  <si>
    <t>Červenková Monika</t>
  </si>
  <si>
    <t>Fuchsová Tereza</t>
  </si>
  <si>
    <t>Gebauerová Vanesa</t>
  </si>
  <si>
    <t>Hromková Izabela</t>
  </si>
  <si>
    <t>Hubáčková Natálie</t>
  </si>
  <si>
    <t>Ilčík Tomáš</t>
  </si>
  <si>
    <t>Knotová Stela</t>
  </si>
  <si>
    <t>Koubek Lukáš</t>
  </si>
  <si>
    <t>Müllerová Simona</t>
  </si>
  <si>
    <t>Podrazilová Nela</t>
  </si>
  <si>
    <t>Polínek Ondřej</t>
  </si>
  <si>
    <t>Rebendová Zuzana</t>
  </si>
  <si>
    <t>Sládková Noemi</t>
  </si>
  <si>
    <t>Staňová Markéta</t>
  </si>
  <si>
    <t>Svoboda Vojtěch</t>
  </si>
  <si>
    <t>Šottl Jáchym</t>
  </si>
  <si>
    <t>Tlach Jiří</t>
  </si>
  <si>
    <t>Toman Tomáš</t>
  </si>
  <si>
    <t>Vala Dominik</t>
  </si>
  <si>
    <t>Veselá Denisa</t>
  </si>
  <si>
    <t>Vymyslický Jakub</t>
  </si>
  <si>
    <t>Zelinka Adam</t>
  </si>
  <si>
    <t>Zelinka Tomáš</t>
  </si>
  <si>
    <t>Benešová Gabriela</t>
  </si>
  <si>
    <t>Blahová Barbora</t>
  </si>
  <si>
    <t>Blažejová Sára</t>
  </si>
  <si>
    <t>Bohun Jan</t>
  </si>
  <si>
    <t>Čechová Elena</t>
  </si>
  <si>
    <t>Esterková Elen</t>
  </si>
  <si>
    <t>Fatěna Jonáš</t>
  </si>
  <si>
    <t>Havlíková Barbora</t>
  </si>
  <si>
    <t>Herka Marek</t>
  </si>
  <si>
    <t>Herzán Dominik</t>
  </si>
  <si>
    <t>Hradská Melánie</t>
  </si>
  <si>
    <t>Janáčková Sára</t>
  </si>
  <si>
    <t>Javornická Jana</t>
  </si>
  <si>
    <t>Kašík Vít</t>
  </si>
  <si>
    <t>Kobzík Jakub</t>
  </si>
  <si>
    <t>Komosný Marian</t>
  </si>
  <si>
    <t>Konečná Valentýna</t>
  </si>
  <si>
    <t>Mrláková Nikol</t>
  </si>
  <si>
    <t>Olejník Radim</t>
  </si>
  <si>
    <t>Pospíšilová Iva</t>
  </si>
  <si>
    <t>Račická Sára</t>
  </si>
  <si>
    <t>Řezáčová Tereza</t>
  </si>
  <si>
    <t>Vlachová Veronika</t>
  </si>
  <si>
    <t>Vlašicová Viktorie</t>
  </si>
  <si>
    <t>Bílková Adriana</t>
  </si>
  <si>
    <t>Blahová Klára</t>
  </si>
  <si>
    <t>Blažek Šimon</t>
  </si>
  <si>
    <t>Filípková Veronika</t>
  </si>
  <si>
    <t>Frolec Šimon</t>
  </si>
  <si>
    <t>Harca Eduard</t>
  </si>
  <si>
    <t>Ištvánek Petr</t>
  </si>
  <si>
    <t>Klubusová Viktorie</t>
  </si>
  <si>
    <t>Koliba Daniel</t>
  </si>
  <si>
    <t>Kukolová Karolína</t>
  </si>
  <si>
    <t>Makuderová Nela</t>
  </si>
  <si>
    <t>Rygar František</t>
  </si>
  <si>
    <t>Stávková Adéla</t>
  </si>
  <si>
    <t>Straková Alžběta</t>
  </si>
  <si>
    <t>Šťavíková Adéla</t>
  </si>
  <si>
    <t>Toman Michal</t>
  </si>
  <si>
    <t>Tomčalová Pavlína</t>
  </si>
  <si>
    <t>Turek Tobiáš</t>
  </si>
  <si>
    <t>Vala Kryštof</t>
  </si>
  <si>
    <t>Vala Tomáš</t>
  </si>
  <si>
    <t>Xuan Hoang Dai</t>
  </si>
  <si>
    <t>Zvonek Filip</t>
  </si>
  <si>
    <t>Bůšková Amálie</t>
  </si>
  <si>
    <t>Damborská Valerie</t>
  </si>
  <si>
    <t>Hosajová Barbora</t>
  </si>
  <si>
    <t>Kolařík Jakub</t>
  </si>
  <si>
    <t>Kopiš Štěpán</t>
  </si>
  <si>
    <t>Koubek Filip</t>
  </si>
  <si>
    <t>Nováková Martina</t>
  </si>
  <si>
    <t>Olexa Jakub</t>
  </si>
  <si>
    <t>Pavková Nela</t>
  </si>
  <si>
    <t>Pazderková Amálie</t>
  </si>
  <si>
    <t>Petrjánoš Adam</t>
  </si>
  <si>
    <t>Salajková Šárka</t>
  </si>
  <si>
    <t>Svoboda Šimon</t>
  </si>
  <si>
    <t>Trešek Jakub</t>
  </si>
  <si>
    <t>Tychlerová Natálie</t>
  </si>
  <si>
    <t>Zhříval Jiří</t>
  </si>
  <si>
    <t>Oujezdský Patrik</t>
  </si>
  <si>
    <t>tř.</t>
  </si>
  <si>
    <t>3.A</t>
  </si>
  <si>
    <t>4.A</t>
  </si>
  <si>
    <t>3.B</t>
  </si>
  <si>
    <t>4.B</t>
  </si>
  <si>
    <t>průměr [kg]</t>
  </si>
  <si>
    <t>Bartál Tomáš</t>
  </si>
  <si>
    <t>Blažková Helena</t>
  </si>
  <si>
    <t>Buchmann Tobiáš</t>
  </si>
  <si>
    <t>Červenková Linda</t>
  </si>
  <si>
    <t>Flajžík Martin</t>
  </si>
  <si>
    <t>Herka Marián</t>
  </si>
  <si>
    <t>Herková Barbora</t>
  </si>
  <si>
    <t>Hubačková Pavla</t>
  </si>
  <si>
    <t>Jarošek Petr</t>
  </si>
  <si>
    <t>Jordánová Adriana</t>
  </si>
  <si>
    <t>Kaňa Eliáš</t>
  </si>
  <si>
    <t>Komosná Kamila</t>
  </si>
  <si>
    <t>Komosná Viktorie</t>
  </si>
  <si>
    <t>Kopera Maxmilián</t>
  </si>
  <si>
    <t>Košutková Marie</t>
  </si>
  <si>
    <t>Kučerová Petra</t>
  </si>
  <si>
    <t>Nováková Liliana</t>
  </si>
  <si>
    <t>Nováková Sára</t>
  </si>
  <si>
    <t>Pavka Tobiáš</t>
  </si>
  <si>
    <t>Rygarová Valentýna</t>
  </si>
  <si>
    <t>Strážnická Terezie</t>
  </si>
  <si>
    <t>Šimek Matouš</t>
  </si>
  <si>
    <t>Vítová Eliška</t>
  </si>
  <si>
    <t>Vítová Liliana</t>
  </si>
  <si>
    <t>Zelinka Lukáš</t>
  </si>
  <si>
    <t>Bartová Kateřina</t>
  </si>
  <si>
    <t>Bílík Petr</t>
  </si>
  <si>
    <t>Bílíková Eliška</t>
  </si>
  <si>
    <t>Blaha Ondřej</t>
  </si>
  <si>
    <t>Blahová Markéta</t>
  </si>
  <si>
    <t>Čížek David</t>
  </si>
  <si>
    <t>Fatěnová Agáta</t>
  </si>
  <si>
    <t>Halabrinová Adéla</t>
  </si>
  <si>
    <t>Hanzalík Jiří</t>
  </si>
  <si>
    <t>Hassa Matyáš</t>
  </si>
  <si>
    <t>Herzová Lucie</t>
  </si>
  <si>
    <t>Janeček Kristián</t>
  </si>
  <si>
    <t>Klubus Ondřej</t>
  </si>
  <si>
    <t>Netíková Anna</t>
  </si>
  <si>
    <t>Prygl Petr</t>
  </si>
  <si>
    <t>Půlkrábková Tereza</t>
  </si>
  <si>
    <t>Sůkopová Barbora</t>
  </si>
  <si>
    <t>Šebesta Hynek</t>
  </si>
  <si>
    <t>Šimková Karla</t>
  </si>
  <si>
    <t>Tomčala Jakub</t>
  </si>
  <si>
    <t>Tomšejová Sofie</t>
  </si>
  <si>
    <t>Vrbovský Matyáš</t>
  </si>
  <si>
    <t>Vraňanová Eva</t>
  </si>
  <si>
    <t>Vacenovský Jakub</t>
  </si>
  <si>
    <t>Vacenovský Matěj</t>
  </si>
  <si>
    <t>Bartál Josef</t>
  </si>
  <si>
    <t>Bohůn Tadeáš</t>
  </si>
  <si>
    <t>Bohunová Vanesa</t>
  </si>
  <si>
    <t>Červenka Vladislav</t>
  </si>
  <si>
    <t>Dvořák Ludvík</t>
  </si>
  <si>
    <t>Fatěna Bruno</t>
  </si>
  <si>
    <t>Fiala Sebastián</t>
  </si>
  <si>
    <t>Grégrová Dominika</t>
  </si>
  <si>
    <t>Herka Sebastian</t>
  </si>
  <si>
    <t>Herzán Sebastián</t>
  </si>
  <si>
    <t>Ilčíková Markéta</t>
  </si>
  <si>
    <t>Jagiellová Sabina</t>
  </si>
  <si>
    <t>Moravanský Martin</t>
  </si>
  <si>
    <t>Myška Matěj</t>
  </si>
  <si>
    <t>Olejníková Natálie</t>
  </si>
  <si>
    <t>Polášek Antonín</t>
  </si>
  <si>
    <t>Salajková Lucie</t>
  </si>
  <si>
    <t>Straka Matěj</t>
  </si>
  <si>
    <t>Šeniglová Eliška</t>
  </si>
  <si>
    <t>Vaněček Tobiáš</t>
  </si>
  <si>
    <t>Vodičková Barbora</t>
  </si>
  <si>
    <t>Zvonková Aneta</t>
  </si>
  <si>
    <t>Bařina Aleš</t>
  </si>
  <si>
    <t>Bílíková Helena</t>
  </si>
  <si>
    <t>Čapka Martin</t>
  </si>
  <si>
    <t>Čepák Viktor</t>
  </si>
  <si>
    <t>Herka Martin</t>
  </si>
  <si>
    <t>Herka Ondřej</t>
  </si>
  <si>
    <t>Hlatký Martin</t>
  </si>
  <si>
    <t>Holzer Viktoria</t>
  </si>
  <si>
    <t>Kolajová Tereza</t>
  </si>
  <si>
    <t>Komosná Tereza</t>
  </si>
  <si>
    <t>Kukol Adam</t>
  </si>
  <si>
    <t>Lekavý Pavel</t>
  </si>
  <si>
    <t>Makudera Filip</t>
  </si>
  <si>
    <t>Maršálková Adéla</t>
  </si>
  <si>
    <t>Mikulicová Nela</t>
  </si>
  <si>
    <t>Novysedlák Dominik</t>
  </si>
  <si>
    <t>Pospíšilová Ema</t>
  </si>
  <si>
    <t>Pospíšilová Natálie</t>
  </si>
  <si>
    <t>Řezáč Jan</t>
  </si>
  <si>
    <t>Řezáč Maxim</t>
  </si>
  <si>
    <t>Šimková Viola</t>
  </si>
  <si>
    <t>Žurek Štěpán</t>
  </si>
  <si>
    <t>Buchtová Nina</t>
  </si>
  <si>
    <t>Bařina Aron</t>
  </si>
  <si>
    <t>Červenková Veronika</t>
  </si>
  <si>
    <t>Dřevěný Martin</t>
  </si>
  <si>
    <t>Herková Isabela</t>
  </si>
  <si>
    <t>Janů Antonín</t>
  </si>
  <si>
    <t>Juva Lucas</t>
  </si>
  <si>
    <t>Juvová Karolína</t>
  </si>
  <si>
    <t>Kolajová Barbora</t>
  </si>
  <si>
    <t>Konečná Kristýna</t>
  </si>
  <si>
    <t>Lániková Marie</t>
  </si>
  <si>
    <t>Líčeník David</t>
  </si>
  <si>
    <t>Makuderová Veronika</t>
  </si>
  <si>
    <t>Otáhalová Elen</t>
  </si>
  <si>
    <t>Robek Pavel</t>
  </si>
  <si>
    <t>Šimková Anna</t>
  </si>
  <si>
    <t>Turek Alexandr</t>
  </si>
  <si>
    <t>Zapletal Oliver</t>
  </si>
  <si>
    <t>Zdražilová Amalie</t>
  </si>
  <si>
    <t>Zelinka Eliáš Jakub</t>
  </si>
  <si>
    <t>Makudera František</t>
  </si>
  <si>
    <t>Mayer Dominik</t>
  </si>
  <si>
    <t>Kotková Viktorie</t>
  </si>
  <si>
    <t>Lekavá Eliška</t>
  </si>
  <si>
    <t>Dvořák Radim</t>
  </si>
  <si>
    <t>Hordiyenko Maxim</t>
  </si>
  <si>
    <t>Bohun Teodor</t>
  </si>
  <si>
    <t>Sasínková Jindřiška</t>
  </si>
  <si>
    <t>Turková Magda</t>
  </si>
  <si>
    <t>Zámečník Ondřej</t>
  </si>
  <si>
    <t>Salajka Filip</t>
  </si>
  <si>
    <t>Salajková Andrea</t>
  </si>
  <si>
    <t>Řihák Nicolas</t>
  </si>
  <si>
    <t>Bartál Dominik</t>
  </si>
  <si>
    <t>Bohůnová Elen</t>
  </si>
  <si>
    <t>Nevřivá Eliška</t>
  </si>
  <si>
    <t>Opavský Vojtěch</t>
  </si>
  <si>
    <t>Lorenc Kryštof</t>
  </si>
  <si>
    <t>Myška Jakub</t>
  </si>
  <si>
    <t>Jordán Petr</t>
  </si>
  <si>
    <t>Kvasnička Filip</t>
  </si>
  <si>
    <t>Herková Eliška</t>
  </si>
  <si>
    <t>Chovancová Eva</t>
  </si>
  <si>
    <t>Vraňanová Kateřina</t>
  </si>
  <si>
    <t>Salajková Agáta</t>
  </si>
  <si>
    <t>Staňová Adéla</t>
  </si>
  <si>
    <t>Esterková Gabriela</t>
  </si>
  <si>
    <t>Doležalová Markéta</t>
  </si>
  <si>
    <t>Hlavnička Václav</t>
  </si>
  <si>
    <t>Novysedlák Patrik</t>
  </si>
  <si>
    <t>Plhalová Michaela</t>
  </si>
  <si>
    <t>Křížová Tereza</t>
  </si>
  <si>
    <t>Lokosová Alexandra</t>
  </si>
  <si>
    <t>Dřevěný Dominik</t>
  </si>
  <si>
    <t>Blažková Agáta</t>
  </si>
  <si>
    <t>Janoušková Štěpánka</t>
  </si>
  <si>
    <t>Salajka Vojtěch</t>
  </si>
  <si>
    <t>Pospíšil Adam</t>
  </si>
  <si>
    <t>Pospíšilová Elizabeth</t>
  </si>
  <si>
    <t>Mančík Lukáš</t>
  </si>
  <si>
    <t>Viktorin Adam</t>
  </si>
  <si>
    <t>Vymyslická Eliška</t>
  </si>
  <si>
    <t>Vaculíková Ludmila</t>
  </si>
  <si>
    <t>Vaculka Richard</t>
  </si>
  <si>
    <t>Šimková Helena</t>
  </si>
  <si>
    <t>Turek Filip</t>
  </si>
  <si>
    <t>Šimková Amélie</t>
  </si>
  <si>
    <t>Vraňanová Edita</t>
  </si>
  <si>
    <t>Řihák Jakub</t>
  </si>
  <si>
    <t>Mrvová Kristýna</t>
  </si>
  <si>
    <t>Opavská Marie</t>
  </si>
  <si>
    <t>Kolník David</t>
  </si>
  <si>
    <t>Mrvová Karolína</t>
  </si>
  <si>
    <t>Chudáčková Kristýna</t>
  </si>
  <si>
    <t>Janů Natálie</t>
  </si>
  <si>
    <t>Hlačina Marek</t>
  </si>
  <si>
    <t>Turek Martin</t>
  </si>
  <si>
    <t>Turková Anežka</t>
  </si>
  <si>
    <t>Straková Ema</t>
  </si>
  <si>
    <t>Tomšejová Julie</t>
  </si>
  <si>
    <t>Polášková Amálie</t>
  </si>
  <si>
    <t>Bařinová Anna</t>
  </si>
  <si>
    <t>Peláková Aneta</t>
  </si>
  <si>
    <t>Vlašicová Natálie</t>
  </si>
  <si>
    <t>Štohandlová Adina</t>
  </si>
  <si>
    <t>Martinková Tereza</t>
  </si>
  <si>
    <t>Olejníková Klára</t>
  </si>
  <si>
    <t>Líčeník Filip</t>
  </si>
  <si>
    <t>Chludil Tomáš</t>
  </si>
  <si>
    <t>Kafka Adam</t>
  </si>
  <si>
    <t>Halabrin Petr</t>
  </si>
  <si>
    <t>Doležal Jindřich</t>
  </si>
  <si>
    <t>Flajžíková Veronika</t>
  </si>
  <si>
    <t>Bohun Bonifác</t>
  </si>
  <si>
    <t>Bohůnová Sofie</t>
  </si>
  <si>
    <t>Kučerová Izabela</t>
  </si>
  <si>
    <t>Kaňa Kryštof</t>
  </si>
  <si>
    <t>Kobzíková Silvie</t>
  </si>
  <si>
    <t>Bartová Terezie</t>
  </si>
  <si>
    <t>Blažek Adam</t>
  </si>
  <si>
    <t>Mrkva Ondřej</t>
  </si>
  <si>
    <t>Obrtlík David</t>
  </si>
  <si>
    <t>Lokos Jaroslav</t>
  </si>
  <si>
    <t>Makudera Tomáš</t>
  </si>
  <si>
    <t>Kučerová Zdislava</t>
  </si>
  <si>
    <t>Lekavá Eva</t>
  </si>
  <si>
    <t>Janoušková Hana</t>
  </si>
  <si>
    <t>Šebesta Vilém</t>
  </si>
  <si>
    <t>Vančíková Ludmila</t>
  </si>
  <si>
    <t>Polínek Tomáš</t>
  </si>
  <si>
    <t>Skočík Michal</t>
  </si>
  <si>
    <t>Obrtlík Jakub</t>
  </si>
  <si>
    <t>Baláš Matěj</t>
  </si>
  <si>
    <t>Dvořáková Rozálie</t>
  </si>
  <si>
    <t>Hubáčková Lucie</t>
  </si>
  <si>
    <t>Sůkopová Adéla</t>
  </si>
  <si>
    <t>Šmídová Simona</t>
  </si>
  <si>
    <t>Robková Veronika</t>
  </si>
  <si>
    <t>Sečkář Richard</t>
  </si>
  <si>
    <t>Půlkrábková Lucie</t>
  </si>
  <si>
    <t>Robková Lucie</t>
  </si>
  <si>
    <t>Hubáček Patrik</t>
  </si>
  <si>
    <t>Bohůn Adam</t>
  </si>
  <si>
    <t>Herka Šimon</t>
  </si>
  <si>
    <t>Blažková Natálie</t>
  </si>
  <si>
    <t>Opavská Nella</t>
  </si>
  <si>
    <t>Opluštilová Izabel</t>
  </si>
  <si>
    <t>Košutková Anna</t>
  </si>
  <si>
    <t>Lekavý Jan</t>
  </si>
  <si>
    <t>Komosná Adéla</t>
  </si>
  <si>
    <t>Konečný Samuel</t>
  </si>
  <si>
    <t>Koliba Tibor</t>
  </si>
  <si>
    <t>Oujezdská Sabina</t>
  </si>
  <si>
    <t>Lieonova Eugenia</t>
  </si>
  <si>
    <t>Cherniavskiy Vladislav</t>
  </si>
  <si>
    <t>Zlomek Filip</t>
  </si>
  <si>
    <t>Výletová Nela</t>
  </si>
  <si>
    <t>Zelinková Kateřina</t>
  </si>
  <si>
    <t>Šottlová Vilma</t>
  </si>
  <si>
    <t>Vančík Patrik</t>
  </si>
  <si>
    <t>Staňa Marek</t>
  </si>
  <si>
    <t>Podrazilová Dominika</t>
  </si>
  <si>
    <t>Polášková Alžběta</t>
  </si>
  <si>
    <t>Nevřivý Patrik</t>
  </si>
  <si>
    <t>Pazderková Julie</t>
  </si>
  <si>
    <t>Lorenc Jiří</t>
  </si>
  <si>
    <t>Martínek Tadeáš</t>
  </si>
  <si>
    <t>Konečný Tomáš</t>
  </si>
  <si>
    <t>Kuběna Viktor</t>
  </si>
  <si>
    <t>Sládek Timotej</t>
  </si>
  <si>
    <t>Bohunová Ema</t>
  </si>
  <si>
    <t>Esterka Dominik</t>
  </si>
  <si>
    <t>Janečková Klára</t>
  </si>
  <si>
    <t>Esterková Barbora</t>
  </si>
  <si>
    <t>Chudáček Jakub</t>
  </si>
  <si>
    <t>mateřská škola</t>
  </si>
  <si>
    <t>Motýlci</t>
  </si>
  <si>
    <t>Berušky</t>
  </si>
  <si>
    <t>Mravenečci</t>
  </si>
  <si>
    <t>Světlušky</t>
  </si>
  <si>
    <t>Včeličky</t>
  </si>
  <si>
    <t>zap</t>
  </si>
  <si>
    <t>cel</t>
  </si>
  <si>
    <t>škola - třídy</t>
  </si>
  <si>
    <t>škola - žáci</t>
  </si>
  <si>
    <t>zapojeno žáků</t>
  </si>
  <si>
    <t>22. září 2022</t>
  </si>
  <si>
    <t>Návod</t>
  </si>
  <si>
    <t>© Created &amp; designed by Ducan, spol. s r.o.</t>
  </si>
  <si>
    <r>
      <t xml:space="preserve">Pokud se neobjeví problémy, volejte </t>
    </r>
    <r>
      <rPr>
        <b/>
        <sz val="12"/>
        <rFont val="Arial Narrow"/>
        <family val="2"/>
        <charset val="238"/>
      </rPr>
      <t>Sláva</t>
    </r>
    <r>
      <rPr>
        <sz val="12"/>
        <rFont val="Arial Narrow"/>
        <family val="2"/>
        <charset val="238"/>
      </rPr>
      <t xml:space="preserve"> a tři dny se radujte.</t>
    </r>
  </si>
  <si>
    <r>
      <t xml:space="preserve">Termín sběru se zadává v listu </t>
    </r>
    <r>
      <rPr>
        <b/>
        <sz val="12"/>
        <rFont val="Arial Narrow"/>
        <family val="2"/>
        <charset val="238"/>
      </rPr>
      <t>škola</t>
    </r>
    <r>
      <rPr>
        <sz val="12"/>
        <rFont val="Arial Narrow"/>
        <charset val="238"/>
      </rPr>
      <t>, proklik na tuto buňku. Do ostatních listů se přepíše.</t>
    </r>
  </si>
  <si>
    <r>
      <t xml:space="preserve">Pro každý sběr si vytvořte kopii matričního souboru = </t>
    </r>
    <r>
      <rPr>
        <b/>
        <sz val="12"/>
        <rFont val="Arial Narrow"/>
        <family val="2"/>
        <charset val="238"/>
      </rPr>
      <t>uložit jako</t>
    </r>
    <r>
      <rPr>
        <sz val="12"/>
        <rFont val="Arial Narrow"/>
        <family val="2"/>
        <charset val="238"/>
      </rPr>
      <t xml:space="preserve"> pod názvem </t>
    </r>
    <r>
      <rPr>
        <b/>
        <sz val="12"/>
        <rFont val="Arial Narrow"/>
        <family val="2"/>
        <charset val="238"/>
      </rPr>
      <t>sběr papíru</t>
    </r>
    <r>
      <rPr>
        <sz val="12"/>
        <rFont val="Arial Narrow"/>
        <family val="2"/>
        <charset val="238"/>
      </rPr>
      <t xml:space="preserve"> a termín.</t>
    </r>
  </si>
  <si>
    <t>Pokud se objeví problémy nebo vás napadne zlepšení, volejte 721 943 965.</t>
  </si>
  <si>
    <r>
      <t xml:space="preserve">Pro vložení dat (kilogramů) si na oušku vyberte </t>
    </r>
    <r>
      <rPr>
        <b/>
        <sz val="12"/>
        <rFont val="Arial Narrow"/>
        <family val="2"/>
        <charset val="238"/>
      </rPr>
      <t>ročník</t>
    </r>
    <r>
      <rPr>
        <sz val="12"/>
        <rFont val="Arial Narrow"/>
        <family val="2"/>
        <charset val="238"/>
      </rPr>
      <t xml:space="preserve"> a </t>
    </r>
    <r>
      <rPr>
        <b/>
        <sz val="12"/>
        <rFont val="Arial Narrow"/>
        <family val="2"/>
        <charset val="238"/>
      </rPr>
      <t>třídu</t>
    </r>
    <r>
      <rPr>
        <sz val="12"/>
        <rFont val="Arial Narrow"/>
        <family val="2"/>
        <charset val="238"/>
      </rPr>
      <t xml:space="preserve"> a zadávejte do sloupce </t>
    </r>
    <r>
      <rPr>
        <b/>
        <sz val="12"/>
        <rFont val="Arial Narrow"/>
        <family val="2"/>
        <charset val="238"/>
      </rPr>
      <t>kg.</t>
    </r>
  </si>
  <si>
    <r>
      <t>Autor:</t>
    </r>
    <r>
      <rPr>
        <sz val="12"/>
        <rFont val="Arial Narrow"/>
        <family val="2"/>
        <charset val="238"/>
      </rPr>
      <t xml:space="preserve"> PaedDr. Zdeněk Šebesta, </t>
    </r>
    <r>
      <rPr>
        <b/>
        <u/>
        <sz val="12"/>
        <rFont val="Arial Narrow"/>
        <family val="2"/>
        <charset val="238"/>
      </rPr>
      <t>zde.sebesta@seznam.cz</t>
    </r>
  </si>
  <si>
    <r>
      <t xml:space="preserve">Pokud budou na prvním nebo druhém místě stejné kilogramy (červeně podbarvená informace),
přidejte některému žáku jednu desetinku. Např dva žáci mají </t>
    </r>
    <r>
      <rPr>
        <b/>
        <sz val="12"/>
        <rFont val="Arial Narrow"/>
        <family val="2"/>
        <charset val="238"/>
      </rPr>
      <t>60 kg</t>
    </r>
    <r>
      <rPr>
        <sz val="12"/>
        <rFont val="Arial Narrow"/>
        <family val="2"/>
        <charset val="238"/>
      </rPr>
      <t xml:space="preserve"> - jednomu zadejte </t>
    </r>
    <r>
      <rPr>
        <b/>
        <sz val="12"/>
        <rFont val="Arial Narrow"/>
        <family val="2"/>
        <charset val="238"/>
      </rPr>
      <t>60,1</t>
    </r>
    <r>
      <rPr>
        <sz val="12"/>
        <rFont val="Arial Narrow"/>
        <family val="2"/>
        <charset val="238"/>
      </rPr>
      <t xml:space="preserve">. </t>
    </r>
  </si>
  <si>
    <r>
      <t>Při přechodu na nový školní rok si v matričním souboru nakopírujte seznam žáků bývalé 8.A 
a vložte jej do bývalé 9.A (</t>
    </r>
    <r>
      <rPr>
        <b/>
        <sz val="12"/>
        <rFont val="Arial Narrow"/>
        <family val="2"/>
        <charset val="238"/>
      </rPr>
      <t>Ctrl C + Ctrl V</t>
    </r>
    <r>
      <rPr>
        <sz val="12"/>
        <rFont val="Arial Narrow"/>
        <family val="2"/>
        <charset val="238"/>
      </rPr>
      <t>). Stejně postupujte i u dalších tříd.
Žáky nových prvních buď přepište ručně nebo vložte z elektronického seznamu.</t>
    </r>
  </si>
  <si>
    <r>
      <t xml:space="preserve">U nově vložených prvních tříd zkontrolujte podmíněné barevné formátování </t>
    </r>
    <r>
      <rPr>
        <b/>
        <sz val="12"/>
        <rFont val="Arial Narrow"/>
        <family val="2"/>
        <charset val="238"/>
      </rPr>
      <t>50+</t>
    </r>
    <r>
      <rPr>
        <sz val="12"/>
        <rFont val="Arial Narrow"/>
        <family val="2"/>
        <charset val="238"/>
      </rPr>
      <t xml:space="preserve"> a </t>
    </r>
    <r>
      <rPr>
        <b/>
        <sz val="12"/>
        <rFont val="Arial Narrow"/>
        <family val="2"/>
        <charset val="238"/>
      </rPr>
      <t>100+</t>
    </r>
    <r>
      <rPr>
        <sz val="12"/>
        <rFont val="Arial Narrow"/>
        <family val="2"/>
        <charset val="238"/>
      </rPr>
      <t>.
Pokud nezůstalo, klikněte na kterékoliv jméno žáka vyššího ročníku, pak na kopírovací štěteček
a "přejeďte" nový seznam žáků 1. tříd.</t>
    </r>
  </si>
  <si>
    <t>Herzová Zuzana</t>
  </si>
  <si>
    <t>Herka Gabriel</t>
  </si>
  <si>
    <r>
      <t xml:space="preserve">Pokud potřebujete změnit uzamčenou buňku (pro seřazení jmen) - musíte </t>
    </r>
    <r>
      <rPr>
        <b/>
        <sz val="12"/>
        <rFont val="Arial Narrow"/>
        <family val="2"/>
        <charset val="238"/>
      </rPr>
      <t>odemknout list</t>
    </r>
    <r>
      <rPr>
        <sz val="12"/>
        <rFont val="Arial Narrow"/>
        <family val="2"/>
        <charset val="238"/>
      </rPr>
      <t xml:space="preserve">.
Po úpravách doporučuji znovu </t>
    </r>
    <r>
      <rPr>
        <b/>
        <sz val="12"/>
        <rFont val="Arial Narrow"/>
        <family val="2"/>
        <charset val="238"/>
      </rPr>
      <t>uzamknout list</t>
    </r>
    <r>
      <rPr>
        <sz val="12"/>
        <rFont val="Arial Narrow"/>
        <family val="2"/>
        <charset val="238"/>
      </rPr>
      <t>. Listy nejsou zaheslovány.</t>
    </r>
  </si>
  <si>
    <t>Ocenění tříd a žáků</t>
  </si>
  <si>
    <r>
      <rPr>
        <b/>
        <sz val="12"/>
        <rFont val="Arial Narrow"/>
        <family val="2"/>
        <charset val="238"/>
      </rPr>
      <t>Nejlepší třída 1. stupeň</t>
    </r>
    <r>
      <rPr>
        <sz val="12"/>
        <rFont val="Arial Narrow"/>
        <family val="2"/>
        <charset val="238"/>
      </rPr>
      <t xml:space="preserve"> = certifikát + 500 Kč, koordinátor sběru</t>
    </r>
  </si>
  <si>
    <r>
      <rPr>
        <b/>
        <sz val="12"/>
        <rFont val="Arial Narrow"/>
        <family val="2"/>
        <charset val="238"/>
      </rPr>
      <t>Nejlepší třída 2. stupeň</t>
    </r>
    <r>
      <rPr>
        <sz val="12"/>
        <rFont val="Arial Narrow"/>
        <family val="2"/>
        <charset val="238"/>
      </rPr>
      <t xml:space="preserve"> = certifikát + 500 Kč, koordinátor sběru</t>
    </r>
  </si>
  <si>
    <r>
      <rPr>
        <b/>
        <sz val="12"/>
        <rFont val="Arial Narrow"/>
        <family val="2"/>
        <charset val="238"/>
      </rPr>
      <t>Nad 50 kg včetně</t>
    </r>
    <r>
      <rPr>
        <sz val="12"/>
        <rFont val="Arial Narrow"/>
        <family val="2"/>
        <charset val="238"/>
      </rPr>
      <t xml:space="preserve"> = pochvala do ŽK, zapisuje TU</t>
    </r>
  </si>
  <si>
    <r>
      <rPr>
        <b/>
        <sz val="12"/>
        <rFont val="Arial Narrow"/>
        <family val="2"/>
        <charset val="238"/>
      </rPr>
      <t>Nad 100 kg včetně</t>
    </r>
    <r>
      <rPr>
        <sz val="12"/>
        <rFont val="Arial Narrow"/>
        <family val="2"/>
        <charset val="238"/>
      </rPr>
      <t xml:space="preserve"> = pochvala do ŽK, zapisuje TU + diplom a malá cena, koordinátor sběru</t>
    </r>
  </si>
  <si>
    <r>
      <rPr>
        <b/>
        <sz val="12"/>
        <rFont val="Arial Narrow"/>
        <family val="2"/>
        <charset val="238"/>
      </rPr>
      <t>Nejlepší sběrač 1. místo</t>
    </r>
    <r>
      <rPr>
        <sz val="12"/>
        <rFont val="Arial Narrow"/>
        <family val="2"/>
        <charset val="238"/>
      </rPr>
      <t xml:space="preserve"> = pochvala ŘŠ + diplom + cena, koordinátor sběru</t>
    </r>
  </si>
  <si>
    <r>
      <rPr>
        <b/>
        <sz val="12"/>
        <rFont val="Arial Narrow"/>
        <family val="2"/>
        <charset val="238"/>
      </rPr>
      <t>Sběrač 2. a 3. místo</t>
    </r>
    <r>
      <rPr>
        <sz val="12"/>
        <rFont val="Arial Narrow"/>
        <family val="2"/>
        <charset val="238"/>
      </rPr>
      <t xml:space="preserve"> = pochvala TU, zapisuje TU + diplom + cena, koordinátor sběru</t>
    </r>
  </si>
  <si>
    <t>Solus Šimon</t>
  </si>
  <si>
    <t>Zlomková Gabriela</t>
  </si>
  <si>
    <t>pí uč. Kotásková:)</t>
  </si>
  <si>
    <t>za pomoc při sběru</t>
  </si>
  <si>
    <t>1. stupeň - žáci</t>
  </si>
  <si>
    <t>2. stupeň - žáci</t>
  </si>
  <si>
    <t>1. stupeň - třídy</t>
  </si>
  <si>
    <t xml:space="preserve">2. stupeň - třídy </t>
  </si>
  <si>
    <t>poř</t>
  </si>
  <si>
    <t>MŠ celkem</t>
  </si>
  <si>
    <t>třída</t>
  </si>
  <si>
    <t>celkem žáků</t>
  </si>
  <si>
    <t>%</t>
  </si>
  <si>
    <t>průměr - zapojený žák</t>
  </si>
  <si>
    <t>celkem 1. stupeň</t>
  </si>
  <si>
    <t>celkem 2. stupeň</t>
  </si>
  <si>
    <t>celkem MŠ</t>
  </si>
  <si>
    <t>ZŠ + MŠ</t>
  </si>
  <si>
    <t>Základní škola</t>
  </si>
  <si>
    <t xml:space="preserve">průměr na žáka </t>
  </si>
  <si>
    <t>ž.</t>
  </si>
  <si>
    <t>celkem ZŠ + MŠ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</si>
</sst>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7" x14ac:knownFonts="1">
    <font>
      <sz val="12"/>
      <name val="Arial Narrow"/>
      <charset val="238"/>
    </font>
    <font>
      <b/>
      <sz val="12"/>
      <name val="Arial Narrow"/>
      <family val="2"/>
      <charset val="238"/>
    </font>
    <font>
      <sz val="8"/>
      <name val="Arial Narrow"/>
      <charset val="238"/>
    </font>
    <font>
      <sz val="20"/>
      <name val="Arial Narrow"/>
      <charset val="238"/>
    </font>
    <font>
      <sz val="16"/>
      <name val="Arial Narrow"/>
      <charset val="238"/>
    </font>
    <font>
      <sz val="12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2"/>
      <name val="Calibri"/>
      <family val="2"/>
      <charset val="238"/>
    </font>
    <font>
      <u/>
      <sz val="12"/>
      <color indexed="12"/>
      <name val="Arial Narrow"/>
      <charset val="238"/>
    </font>
    <font>
      <sz val="12"/>
      <name val="Arial Narrow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sz val="20"/>
      <name val="Arial CE"/>
      <charset val="238"/>
    </font>
    <font>
      <b/>
      <u/>
      <sz val="12"/>
      <name val="Arial Narrow"/>
      <family val="2"/>
      <charset val="238"/>
    </font>
    <font>
      <sz val="12"/>
      <name val="Times New Roman"/>
      <family val="1"/>
      <charset val="238"/>
    </font>
    <font>
      <b/>
      <sz val="12"/>
      <name val="Arial Narrow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169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hidden="1"/>
    </xf>
    <xf numFmtId="3" fontId="0" fillId="0" borderId="1" xfId="0" applyNumberFormat="1" applyBorder="1" applyAlignment="1" applyProtection="1">
      <alignment horizontal="right"/>
      <protection hidden="1"/>
    </xf>
    <xf numFmtId="0" fontId="0" fillId="0" borderId="2" xfId="0" applyBorder="1" applyAlignment="1" applyProtection="1">
      <alignment horizontal="left"/>
      <protection hidden="1"/>
    </xf>
    <xf numFmtId="3" fontId="0" fillId="0" borderId="3" xfId="0" applyNumberFormat="1" applyBorder="1" applyAlignment="1" applyProtection="1">
      <alignment horizontal="right"/>
      <protection hidden="1"/>
    </xf>
    <xf numFmtId="0" fontId="0" fillId="0" borderId="4" xfId="0" applyBorder="1" applyAlignment="1" applyProtection="1">
      <alignment horizontal="left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0" fontId="1" fillId="2" borderId="7" xfId="0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3" fontId="0" fillId="0" borderId="6" xfId="0" applyNumberFormat="1" applyBorder="1" applyProtection="1"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 horizontal="center"/>
      <protection hidden="1"/>
    </xf>
    <xf numFmtId="3" fontId="0" fillId="0" borderId="11" xfId="0" applyNumberFormat="1" applyBorder="1" applyProtection="1">
      <protection hidden="1"/>
    </xf>
    <xf numFmtId="0" fontId="0" fillId="0" borderId="12" xfId="0" applyBorder="1" applyAlignment="1" applyProtection="1">
      <alignment horizontal="center"/>
      <protection hidden="1"/>
    </xf>
    <xf numFmtId="3" fontId="0" fillId="0" borderId="13" xfId="0" applyNumberFormat="1" applyBorder="1" applyProtection="1">
      <protection hidden="1"/>
    </xf>
    <xf numFmtId="0" fontId="0" fillId="0" borderId="14" xfId="0" applyBorder="1" applyAlignment="1" applyProtection="1">
      <alignment horizontal="center"/>
      <protection hidden="1"/>
    </xf>
    <xf numFmtId="3" fontId="0" fillId="0" borderId="9" xfId="0" applyNumberFormat="1" applyBorder="1" applyProtection="1"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6" xfId="0" applyBorder="1" applyAlignment="1" applyProtection="1">
      <alignment shrinkToFit="1"/>
      <protection hidden="1"/>
    </xf>
    <xf numFmtId="0" fontId="0" fillId="0" borderId="13" xfId="0" applyBorder="1" applyAlignment="1" applyProtection="1">
      <alignment shrinkToFit="1"/>
      <protection hidden="1"/>
    </xf>
    <xf numFmtId="0" fontId="0" fillId="0" borderId="11" xfId="0" applyBorder="1" applyAlignment="1" applyProtection="1">
      <alignment shrinkToFit="1"/>
      <protection hidden="1"/>
    </xf>
    <xf numFmtId="0" fontId="0" fillId="0" borderId="9" xfId="0" applyBorder="1" applyAlignment="1" applyProtection="1">
      <alignment shrinkToFit="1"/>
      <protection hidden="1"/>
    </xf>
    <xf numFmtId="0" fontId="0" fillId="0" borderId="6" xfId="0" applyBorder="1" applyAlignment="1" applyProtection="1">
      <alignment horizontal="center" shrinkToFit="1"/>
      <protection hidden="1"/>
    </xf>
    <xf numFmtId="0" fontId="0" fillId="0" borderId="13" xfId="0" applyBorder="1" applyAlignment="1" applyProtection="1">
      <alignment horizontal="center" shrinkToFit="1"/>
      <protection hidden="1"/>
    </xf>
    <xf numFmtId="0" fontId="0" fillId="0" borderId="0" xfId="0" applyBorder="1" applyAlignment="1" applyProtection="1">
      <alignment shrinkToFit="1"/>
      <protection hidden="1"/>
    </xf>
    <xf numFmtId="3" fontId="0" fillId="0" borderId="0" xfId="0" applyNumberFormat="1" applyBorder="1" applyAlignment="1" applyProtection="1">
      <alignment horizontal="right"/>
      <protection hidden="1"/>
    </xf>
    <xf numFmtId="0" fontId="5" fillId="0" borderId="0" xfId="0" applyFont="1" applyAlignment="1">
      <alignment horizontal="center"/>
    </xf>
    <xf numFmtId="0" fontId="8" fillId="0" borderId="0" xfId="0" applyFont="1"/>
    <xf numFmtId="0" fontId="0" fillId="3" borderId="5" xfId="0" applyFill="1" applyBorder="1" applyAlignment="1" applyProtection="1">
      <alignment horizontal="center"/>
      <protection hidden="1"/>
    </xf>
    <xf numFmtId="0" fontId="0" fillId="3" borderId="16" xfId="0" applyFill="1" applyBorder="1" applyAlignment="1" applyProtection="1">
      <alignment horizontal="center"/>
      <protection hidden="1"/>
    </xf>
    <xf numFmtId="0" fontId="0" fillId="4" borderId="5" xfId="0" applyFill="1" applyBorder="1" applyAlignment="1" applyProtection="1">
      <alignment horizontal="center"/>
      <protection hidden="1"/>
    </xf>
    <xf numFmtId="0" fontId="0" fillId="4" borderId="16" xfId="0" applyFill="1" applyBorder="1" applyAlignment="1" applyProtection="1">
      <alignment horizontal="center"/>
      <protection hidden="1"/>
    </xf>
    <xf numFmtId="0" fontId="5" fillId="4" borderId="5" xfId="0" applyFont="1" applyFill="1" applyBorder="1" applyAlignment="1" applyProtection="1">
      <alignment horizontal="center" vertical="center" shrinkToFit="1"/>
      <protection hidden="1"/>
    </xf>
    <xf numFmtId="0" fontId="11" fillId="0" borderId="0" xfId="3" applyAlignment="1">
      <alignment vertical="center"/>
    </xf>
    <xf numFmtId="0" fontId="11" fillId="0" borderId="0" xfId="3"/>
    <xf numFmtId="0" fontId="13" fillId="2" borderId="17" xfId="3" applyFont="1" applyFill="1" applyBorder="1" applyAlignment="1">
      <alignment horizontal="center" vertical="center"/>
    </xf>
    <xf numFmtId="0" fontId="5" fillId="4" borderId="18" xfId="3" applyFont="1" applyFill="1" applyBorder="1" applyAlignment="1">
      <alignment vertical="center"/>
    </xf>
    <xf numFmtId="0" fontId="5" fillId="4" borderId="18" xfId="3" applyFont="1" applyFill="1" applyBorder="1" applyAlignment="1">
      <alignment vertical="center" wrapText="1"/>
    </xf>
    <xf numFmtId="0" fontId="5" fillId="5" borderId="18" xfId="3" applyFont="1" applyFill="1" applyBorder="1" applyAlignment="1">
      <alignment vertical="center" wrapText="1"/>
    </xf>
    <xf numFmtId="0" fontId="5" fillId="5" borderId="18" xfId="3" applyFont="1" applyFill="1" applyBorder="1" applyAlignment="1">
      <alignment vertical="center"/>
    </xf>
    <xf numFmtId="0" fontId="5" fillId="5" borderId="19" xfId="2" applyFont="1" applyFill="1" applyBorder="1" applyAlignment="1" applyProtection="1">
      <alignment vertical="center"/>
    </xf>
    <xf numFmtId="0" fontId="15" fillId="0" borderId="0" xfId="3" applyFont="1"/>
    <xf numFmtId="0" fontId="11" fillId="6" borderId="0" xfId="3" applyFill="1" applyAlignment="1">
      <alignment vertical="center"/>
    </xf>
    <xf numFmtId="0" fontId="10" fillId="4" borderId="18" xfId="1" applyFont="1" applyFill="1" applyBorder="1" applyAlignment="1" applyProtection="1">
      <alignment horizontal="left" vertical="center"/>
    </xf>
    <xf numFmtId="0" fontId="6" fillId="0" borderId="6" xfId="0" applyFont="1" applyBorder="1" applyAlignment="1" applyProtection="1">
      <alignment shrinkToFit="1"/>
      <protection locked="0"/>
    </xf>
    <xf numFmtId="0" fontId="0" fillId="0" borderId="6" xfId="0" applyBorder="1" applyAlignment="1" applyProtection="1">
      <alignment shrinkToFit="1"/>
      <protection locked="0"/>
    </xf>
    <xf numFmtId="0" fontId="0" fillId="0" borderId="20" xfId="0" applyBorder="1" applyAlignment="1" applyProtection="1">
      <alignment shrinkToFit="1"/>
      <protection locked="0"/>
    </xf>
    <xf numFmtId="0" fontId="5" fillId="4" borderId="19" xfId="3" applyFont="1" applyFill="1" applyBorder="1" applyAlignment="1">
      <alignment vertical="center"/>
    </xf>
    <xf numFmtId="164" fontId="0" fillId="0" borderId="6" xfId="0" applyNumberFormat="1" applyBorder="1" applyProtection="1">
      <protection locked="0"/>
    </xf>
    <xf numFmtId="164" fontId="0" fillId="0" borderId="1" xfId="0" applyNumberFormat="1" applyBorder="1" applyAlignment="1" applyProtection="1">
      <alignment horizontal="right"/>
      <protection hidden="1"/>
    </xf>
    <xf numFmtId="164" fontId="0" fillId="0" borderId="3" xfId="0" applyNumberFormat="1" applyBorder="1" applyAlignment="1" applyProtection="1">
      <alignment horizontal="right"/>
      <protection hidden="1"/>
    </xf>
    <xf numFmtId="165" fontId="0" fillId="0" borderId="6" xfId="0" applyNumberFormat="1" applyBorder="1" applyProtection="1">
      <protection locked="0"/>
    </xf>
    <xf numFmtId="165" fontId="0" fillId="0" borderId="1" xfId="0" applyNumberFormat="1" applyBorder="1" applyAlignment="1" applyProtection="1">
      <alignment horizontal="right"/>
      <protection hidden="1"/>
    </xf>
    <xf numFmtId="165" fontId="0" fillId="0" borderId="3" xfId="0" applyNumberFormat="1" applyBorder="1" applyAlignment="1" applyProtection="1">
      <alignment horizontal="right"/>
      <protection hidden="1"/>
    </xf>
    <xf numFmtId="1" fontId="1" fillId="2" borderId="21" xfId="0" applyNumberFormat="1" applyFont="1" applyFill="1" applyBorder="1" applyAlignment="1" applyProtection="1">
      <protection hidden="1"/>
    </xf>
    <xf numFmtId="1" fontId="1" fillId="2" borderId="3" xfId="0" applyNumberFormat="1" applyFont="1" applyFill="1" applyBorder="1" applyAlignment="1" applyProtection="1">
      <protection hidden="1"/>
    </xf>
    <xf numFmtId="0" fontId="1" fillId="2" borderId="16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3" fontId="0" fillId="0" borderId="0" xfId="0" applyNumberFormat="1" applyBorder="1" applyAlignment="1" applyProtection="1">
      <alignment horizontal="center"/>
      <protection hidden="1"/>
    </xf>
    <xf numFmtId="3" fontId="0" fillId="0" borderId="0" xfId="0" applyNumberFormat="1" applyProtection="1">
      <protection hidden="1"/>
    </xf>
    <xf numFmtId="0" fontId="0" fillId="0" borderId="0" xfId="0" applyBorder="1" applyAlignment="1" applyProtection="1">
      <alignment horizontal="center" shrinkToFit="1"/>
      <protection hidden="1"/>
    </xf>
    <xf numFmtId="0" fontId="1" fillId="2" borderId="9" xfId="0" applyFont="1" applyFill="1" applyBorder="1" applyAlignment="1" applyProtection="1">
      <alignment horizont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1" fillId="2" borderId="6" xfId="0" applyFont="1" applyFill="1" applyBorder="1" applyAlignment="1" applyProtection="1">
      <alignment horizontal="center" shrinkToFit="1"/>
      <protection hidden="1"/>
    </xf>
    <xf numFmtId="0" fontId="6" fillId="0" borderId="6" xfId="0" applyFont="1" applyBorder="1" applyAlignment="1" applyProtection="1">
      <alignment horizontal="left" vertical="center" shrinkToFit="1"/>
      <protection locked="0"/>
    </xf>
    <xf numFmtId="0" fontId="6" fillId="0" borderId="6" xfId="0" applyFont="1" applyFill="1" applyBorder="1" applyAlignment="1" applyProtection="1">
      <alignment horizontal="left" vertical="center" shrinkToFit="1"/>
      <protection locked="0"/>
    </xf>
    <xf numFmtId="0" fontId="0" fillId="6" borderId="31" xfId="0" applyFill="1" applyBorder="1" applyAlignment="1" applyProtection="1">
      <alignment vertical="center" shrinkToFit="1"/>
      <protection locked="0"/>
    </xf>
    <xf numFmtId="0" fontId="0" fillId="6" borderId="6" xfId="0" applyFill="1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7" fillId="0" borderId="6" xfId="0" applyFont="1" applyBorder="1" applyAlignment="1" applyProtection="1">
      <alignment horizontal="left" vertical="center" shrinkToFit="1"/>
      <protection locked="0"/>
    </xf>
    <xf numFmtId="0" fontId="7" fillId="0" borderId="6" xfId="0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/>
      <protection hidden="1"/>
    </xf>
    <xf numFmtId="3" fontId="0" fillId="0" borderId="0" xfId="0" applyNumberFormat="1" applyAlignment="1" applyProtection="1">
      <alignment shrinkToFit="1"/>
      <protection hidden="1"/>
    </xf>
    <xf numFmtId="0" fontId="1" fillId="4" borderId="5" xfId="0" applyFont="1" applyFill="1" applyBorder="1" applyAlignment="1" applyProtection="1">
      <alignment horizontal="center"/>
      <protection hidden="1"/>
    </xf>
    <xf numFmtId="3" fontId="0" fillId="0" borderId="1" xfId="0" applyNumberFormat="1" applyBorder="1" applyAlignment="1" applyProtection="1">
      <alignment horizontal="center" shrinkToFit="1"/>
      <protection hidden="1"/>
    </xf>
    <xf numFmtId="0" fontId="0" fillId="0" borderId="0" xfId="0" applyBorder="1" applyProtection="1">
      <protection hidden="1"/>
    </xf>
    <xf numFmtId="3" fontId="0" fillId="0" borderId="0" xfId="0" applyNumberFormat="1" applyBorder="1" applyProtection="1">
      <protection hidden="1"/>
    </xf>
    <xf numFmtId="0" fontId="1" fillId="4" borderId="16" xfId="0" applyFont="1" applyFill="1" applyBorder="1" applyAlignment="1" applyProtection="1">
      <alignment horizontal="center"/>
      <protection hidden="1"/>
    </xf>
    <xf numFmtId="3" fontId="0" fillId="0" borderId="3" xfId="0" applyNumberFormat="1" applyBorder="1" applyAlignment="1" applyProtection="1">
      <alignment horizontal="center" shrinkToFit="1"/>
      <protection hidden="1"/>
    </xf>
    <xf numFmtId="0" fontId="1" fillId="4" borderId="38" xfId="0" applyFont="1" applyFill="1" applyBorder="1" applyAlignment="1" applyProtection="1">
      <alignment horizontal="center"/>
      <protection hidden="1"/>
    </xf>
    <xf numFmtId="3" fontId="0" fillId="0" borderId="39" xfId="0" applyNumberFormat="1" applyBorder="1" applyAlignment="1" applyProtection="1">
      <alignment horizontal="center" shrinkToFit="1"/>
      <protection hidden="1"/>
    </xf>
    <xf numFmtId="0" fontId="1" fillId="2" borderId="4" xfId="0" applyFont="1" applyFill="1" applyBorder="1" applyAlignment="1" applyProtection="1">
      <protection hidden="1"/>
    </xf>
    <xf numFmtId="3" fontId="1" fillId="2" borderId="33" xfId="0" applyNumberFormat="1" applyFont="1" applyFill="1" applyBorder="1" applyAlignment="1" applyProtection="1">
      <protection hidden="1"/>
    </xf>
    <xf numFmtId="3" fontId="0" fillId="0" borderId="6" xfId="0" applyNumberFormat="1" applyBorder="1" applyAlignment="1" applyProtection="1">
      <alignment horizontal="right" shrinkToFit="1"/>
      <protection locked="0" hidden="1"/>
    </xf>
    <xf numFmtId="3" fontId="5" fillId="0" borderId="3" xfId="0" applyNumberFormat="1" applyFont="1" applyFill="1" applyBorder="1" applyAlignment="1" applyProtection="1">
      <protection hidden="1"/>
    </xf>
    <xf numFmtId="0" fontId="5" fillId="0" borderId="39" xfId="0" applyFont="1" applyFill="1" applyBorder="1" applyAlignment="1" applyProtection="1">
      <protection hidden="1"/>
    </xf>
    <xf numFmtId="3" fontId="5" fillId="0" borderId="1" xfId="0" applyNumberFormat="1" applyFont="1" applyFill="1" applyBorder="1" applyAlignment="1" applyProtection="1">
      <protection hidden="1"/>
    </xf>
    <xf numFmtId="3" fontId="5" fillId="0" borderId="2" xfId="0" applyNumberFormat="1" applyFont="1" applyFill="1" applyBorder="1" applyAlignment="1" applyProtection="1">
      <protection hidden="1"/>
    </xf>
    <xf numFmtId="3" fontId="1" fillId="2" borderId="4" xfId="0" applyNumberFormat="1" applyFont="1" applyFill="1" applyBorder="1" applyAlignment="1" applyProtection="1">
      <protection hidden="1"/>
    </xf>
    <xf numFmtId="0" fontId="1" fillId="4" borderId="8" xfId="0" applyFont="1" applyFill="1" applyBorder="1" applyAlignment="1" applyProtection="1">
      <alignment horizontal="center"/>
      <protection hidden="1"/>
    </xf>
    <xf numFmtId="3" fontId="0" fillId="0" borderId="45" xfId="0" applyNumberFormat="1" applyBorder="1" applyAlignment="1" applyProtection="1">
      <alignment horizontal="center" shrinkToFit="1"/>
      <protection hidden="1"/>
    </xf>
    <xf numFmtId="1" fontId="5" fillId="0" borderId="2" xfId="0" applyNumberFormat="1" applyFont="1" applyFill="1" applyBorder="1" applyAlignment="1" applyProtection="1">
      <protection hidden="1"/>
    </xf>
    <xf numFmtId="3" fontId="5" fillId="0" borderId="41" xfId="0" applyNumberFormat="1" applyFont="1" applyFill="1" applyBorder="1" applyAlignment="1" applyProtection="1">
      <protection hidden="1"/>
    </xf>
    <xf numFmtId="3" fontId="5" fillId="0" borderId="40" xfId="0" applyNumberFormat="1" applyFont="1" applyFill="1" applyBorder="1" applyAlignment="1" applyProtection="1">
      <protection hidden="1"/>
    </xf>
    <xf numFmtId="0" fontId="5" fillId="0" borderId="1" xfId="0" applyFont="1" applyFill="1" applyBorder="1" applyAlignment="1" applyProtection="1">
      <protection hidden="1"/>
    </xf>
    <xf numFmtId="0" fontId="0" fillId="0" borderId="2" xfId="0" applyBorder="1" applyProtection="1">
      <protection hidden="1"/>
    </xf>
    <xf numFmtId="3" fontId="5" fillId="0" borderId="47" xfId="0" applyNumberFormat="1" applyFont="1" applyFill="1" applyBorder="1" applyAlignment="1" applyProtection="1">
      <protection hidden="1"/>
    </xf>
    <xf numFmtId="0" fontId="0" fillId="0" borderId="21" xfId="0" applyBorder="1" applyProtection="1">
      <protection hidden="1"/>
    </xf>
    <xf numFmtId="1" fontId="5" fillId="0" borderId="1" xfId="0" applyNumberFormat="1" applyFont="1" applyFill="1" applyBorder="1" applyAlignment="1" applyProtection="1">
      <protection hidden="1"/>
    </xf>
    <xf numFmtId="3" fontId="0" fillId="0" borderId="40" xfId="0" applyNumberFormat="1" applyBorder="1" applyAlignment="1" applyProtection="1">
      <alignment horizontal="center" shrinkToFit="1"/>
      <protection hidden="1"/>
    </xf>
    <xf numFmtId="3" fontId="1" fillId="2" borderId="3" xfId="0" applyNumberFormat="1" applyFont="1" applyFill="1" applyBorder="1" applyAlignment="1" applyProtection="1">
      <alignment horizontal="center" shrinkToFit="1"/>
      <protection hidden="1"/>
    </xf>
    <xf numFmtId="0" fontId="3" fillId="0" borderId="0" xfId="0" applyFont="1" applyAlignment="1" applyProtection="1">
      <alignment horizontal="center" vertical="top"/>
      <protection hidden="1"/>
    </xf>
    <xf numFmtId="49" fontId="4" fillId="0" borderId="0" xfId="1" applyNumberFormat="1" applyFont="1" applyAlignment="1" applyProtection="1">
      <alignment horizontal="center" vertical="top"/>
      <protection locked="0"/>
    </xf>
    <xf numFmtId="0" fontId="1" fillId="2" borderId="42" xfId="0" applyFont="1" applyFill="1" applyBorder="1" applyAlignment="1" applyProtection="1">
      <alignment horizontal="center"/>
      <protection hidden="1"/>
    </xf>
    <xf numFmtId="0" fontId="1" fillId="2" borderId="43" xfId="0" applyFont="1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"/>
      <protection hidden="1"/>
    </xf>
    <xf numFmtId="165" fontId="1" fillId="2" borderId="6" xfId="0" applyNumberFormat="1" applyFont="1" applyFill="1" applyBorder="1" applyAlignment="1" applyProtection="1">
      <alignment horizontal="right" indent="1"/>
      <protection hidden="1"/>
    </xf>
    <xf numFmtId="165" fontId="1" fillId="2" borderId="7" xfId="0" applyNumberFormat="1" applyFont="1" applyFill="1" applyBorder="1" applyAlignment="1" applyProtection="1">
      <alignment horizontal="right" indent="1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3" fontId="1" fillId="2" borderId="6" xfId="0" applyNumberFormat="1" applyFont="1" applyFill="1" applyBorder="1" applyAlignment="1" applyProtection="1">
      <alignment horizontal="right" indent="1"/>
      <protection hidden="1"/>
    </xf>
    <xf numFmtId="0" fontId="1" fillId="2" borderId="7" xfId="0" applyFont="1" applyFill="1" applyBorder="1" applyAlignment="1" applyProtection="1">
      <alignment horizontal="right" indent="1"/>
      <protection hidden="1"/>
    </xf>
    <xf numFmtId="0" fontId="0" fillId="0" borderId="22" xfId="0" applyBorder="1" applyAlignment="1" applyProtection="1">
      <alignment horizontal="center"/>
      <protection hidden="1"/>
    </xf>
    <xf numFmtId="0" fontId="4" fillId="0" borderId="0" xfId="1" applyNumberFormat="1" applyFont="1" applyAlignment="1" applyProtection="1">
      <alignment horizontal="center" vertical="top"/>
      <protection locked="0"/>
    </xf>
    <xf numFmtId="0" fontId="1" fillId="2" borderId="16" xfId="0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 horizontal="center"/>
      <protection hidden="1"/>
    </xf>
    <xf numFmtId="9" fontId="1" fillId="2" borderId="13" xfId="0" applyNumberFormat="1" applyFont="1" applyFill="1" applyBorder="1" applyAlignment="1" applyProtection="1">
      <alignment horizontal="right" indent="1"/>
      <protection hidden="1"/>
    </xf>
    <xf numFmtId="9" fontId="1" fillId="2" borderId="14" xfId="0" applyNumberFormat="1" applyFont="1" applyFill="1" applyBorder="1" applyAlignment="1" applyProtection="1">
      <alignment horizontal="right" indent="1"/>
      <protection hidden="1"/>
    </xf>
    <xf numFmtId="0" fontId="1" fillId="2" borderId="24" xfId="0" applyFont="1" applyFill="1" applyBorder="1" applyAlignment="1" applyProtection="1">
      <alignment horizontal="center"/>
      <protection hidden="1"/>
    </xf>
    <xf numFmtId="0" fontId="1" fillId="2" borderId="25" xfId="0" applyFont="1" applyFill="1" applyBorder="1" applyAlignment="1" applyProtection="1">
      <alignment horizontal="center"/>
      <protection hidden="1"/>
    </xf>
    <xf numFmtId="0" fontId="1" fillId="2" borderId="26" xfId="0" applyFont="1" applyFill="1" applyBorder="1" applyAlignment="1" applyProtection="1">
      <alignment horizontal="center"/>
      <protection hidden="1"/>
    </xf>
    <xf numFmtId="9" fontId="1" fillId="2" borderId="6" xfId="0" applyNumberFormat="1" applyFont="1" applyFill="1" applyBorder="1" applyAlignment="1" applyProtection="1">
      <alignment horizontal="right" indent="1"/>
      <protection hidden="1"/>
    </xf>
    <xf numFmtId="9" fontId="1" fillId="2" borderId="7" xfId="0" applyNumberFormat="1" applyFont="1" applyFill="1" applyBorder="1" applyAlignment="1" applyProtection="1">
      <alignment horizontal="right" inden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5" fillId="4" borderId="38" xfId="0" applyFont="1" applyFill="1" applyBorder="1" applyAlignment="1" applyProtection="1">
      <alignment horizontal="left"/>
      <protection hidden="1"/>
    </xf>
    <xf numFmtId="0" fontId="5" fillId="4" borderId="40" xfId="0" applyFont="1" applyFill="1" applyBorder="1" applyAlignment="1" applyProtection="1">
      <alignment horizontal="left"/>
      <protection hidden="1"/>
    </xf>
    <xf numFmtId="0" fontId="5" fillId="4" borderId="5" xfId="0" applyFont="1" applyFill="1" applyBorder="1" applyAlignment="1" applyProtection="1">
      <alignment horizontal="left"/>
      <protection hidden="1"/>
    </xf>
    <xf numFmtId="0" fontId="5" fillId="4" borderId="1" xfId="0" applyFont="1" applyFill="1" applyBorder="1" applyAlignment="1" applyProtection="1">
      <alignment horizontal="left"/>
      <protection hidden="1"/>
    </xf>
    <xf numFmtId="0" fontId="5" fillId="4" borderId="34" xfId="0" applyFont="1" applyFill="1" applyBorder="1" applyAlignment="1" applyProtection="1">
      <alignment horizontal="left"/>
      <protection hidden="1"/>
    </xf>
    <xf numFmtId="0" fontId="5" fillId="4" borderId="35" xfId="0" applyFont="1" applyFill="1" applyBorder="1" applyAlignment="1" applyProtection="1">
      <alignment horizontal="left"/>
      <protection hidden="1"/>
    </xf>
    <xf numFmtId="0" fontId="5" fillId="4" borderId="42" xfId="0" applyFont="1" applyFill="1" applyBorder="1" applyAlignment="1" applyProtection="1">
      <alignment horizontal="left"/>
      <protection hidden="1"/>
    </xf>
    <xf numFmtId="0" fontId="5" fillId="4" borderId="44" xfId="0" applyFont="1" applyFill="1" applyBorder="1" applyAlignment="1" applyProtection="1">
      <alignment horizontal="left"/>
      <protection hidden="1"/>
    </xf>
    <xf numFmtId="0" fontId="1" fillId="4" borderId="27" xfId="0" applyFont="1" applyFill="1" applyBorder="1" applyAlignment="1" applyProtection="1">
      <alignment horizontal="center" vertical="center"/>
      <protection hidden="1"/>
    </xf>
    <xf numFmtId="0" fontId="1" fillId="4" borderId="28" xfId="0" applyFont="1" applyFill="1" applyBorder="1" applyAlignment="1" applyProtection="1">
      <alignment horizontal="center" vertical="center"/>
      <protection hidden="1"/>
    </xf>
    <xf numFmtId="0" fontId="1" fillId="4" borderId="24" xfId="0" applyFont="1" applyFill="1" applyBorder="1" applyAlignment="1" applyProtection="1">
      <alignment horizontal="center" vertical="center"/>
      <protection hidden="1"/>
    </xf>
    <xf numFmtId="0" fontId="1" fillId="4" borderId="23" xfId="0" applyFont="1" applyFill="1" applyBorder="1" applyAlignment="1" applyProtection="1">
      <alignment horizontal="center" vertical="center"/>
      <protection hidden="1"/>
    </xf>
    <xf numFmtId="0" fontId="1" fillId="4" borderId="5" xfId="0" applyFont="1" applyFill="1" applyBorder="1" applyAlignment="1" applyProtection="1">
      <alignment horizontal="center" vertical="center"/>
      <protection hidden="1"/>
    </xf>
    <xf numFmtId="0" fontId="1" fillId="4" borderId="16" xfId="0" applyFont="1" applyFill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center" vertical="top"/>
      <protection locked="0" hidden="1"/>
    </xf>
    <xf numFmtId="0" fontId="4" fillId="0" borderId="0" xfId="0" applyFont="1" applyAlignment="1" applyProtection="1">
      <alignment horizontal="center" vertical="top"/>
      <protection locked="0" hidden="1"/>
    </xf>
    <xf numFmtId="0" fontId="1" fillId="2" borderId="36" xfId="0" applyFont="1" applyFill="1" applyBorder="1" applyAlignment="1" applyProtection="1">
      <alignment horizontal="center"/>
      <protection hidden="1"/>
    </xf>
    <xf numFmtId="0" fontId="1" fillId="2" borderId="29" xfId="0" applyFont="1" applyFill="1" applyBorder="1" applyAlignment="1" applyProtection="1">
      <alignment horizontal="center"/>
      <protection hidden="1"/>
    </xf>
    <xf numFmtId="0" fontId="1" fillId="2" borderId="37" xfId="0" applyFont="1" applyFill="1" applyBorder="1" applyAlignment="1" applyProtection="1">
      <alignment horizontal="center"/>
      <protection hidden="1"/>
    </xf>
    <xf numFmtId="0" fontId="5" fillId="4" borderId="30" xfId="0" applyFont="1" applyFill="1" applyBorder="1" applyAlignment="1" applyProtection="1">
      <alignment horizontal="left"/>
      <protection hidden="1"/>
    </xf>
    <xf numFmtId="0" fontId="5" fillId="4" borderId="31" xfId="0" applyFont="1" applyFill="1" applyBorder="1" applyAlignment="1" applyProtection="1">
      <alignment horizontal="left"/>
      <protection hidden="1"/>
    </xf>
    <xf numFmtId="0" fontId="1" fillId="2" borderId="32" xfId="0" applyFont="1" applyFill="1" applyBorder="1" applyAlignment="1" applyProtection="1">
      <alignment horizontal="left"/>
      <protection hidden="1"/>
    </xf>
    <xf numFmtId="0" fontId="1" fillId="2" borderId="33" xfId="0" applyFont="1" applyFill="1" applyBorder="1" applyAlignment="1" applyProtection="1">
      <alignment horizontal="left"/>
      <protection hidden="1"/>
    </xf>
    <xf numFmtId="0" fontId="16" fillId="2" borderId="23" xfId="0" applyFont="1" applyFill="1" applyBorder="1" applyAlignment="1" applyProtection="1">
      <alignment horizontal="center"/>
      <protection hidden="1"/>
    </xf>
    <xf numFmtId="0" fontId="16" fillId="2" borderId="11" xfId="0" applyFont="1" applyFill="1" applyBorder="1" applyAlignment="1" applyProtection="1">
      <alignment horizontal="center"/>
      <protection hidden="1"/>
    </xf>
    <xf numFmtId="0" fontId="16" fillId="2" borderId="12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</cellXfs>
  <cellStyles count="4">
    <cellStyle name="Hypertextový odkaz" xfId="1" builtinId="8"/>
    <cellStyle name="Hypertextový odkaz_cestovní příkaz - Milotice 2020" xfId="2"/>
    <cellStyle name="Normální" xfId="0" builtinId="0"/>
    <cellStyle name="normální_cestovní příkaz - Milotice 2020" xfId="3"/>
  </cellStyles>
  <dxfs count="64"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43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50"/>
        </patternFill>
      </fill>
    </dxf>
    <dxf>
      <font>
        <strike val="0"/>
        <color rgb="FF040404"/>
      </font>
      <fill>
        <patternFill>
          <bgColor theme="7" tint="0.39994506668294322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  <dxf>
      <font>
        <strike val="0"/>
        <color rgb="FF040404"/>
      </font>
      <fill>
        <patternFill>
          <bgColor theme="7" tint="0.39994506668294322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43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50"/>
        </patternFill>
      </fill>
    </dxf>
    <dxf>
      <font>
        <strike val="0"/>
        <color rgb="FF040404"/>
      </font>
      <fill>
        <patternFill>
          <bgColor theme="7" tint="0.39994506668294322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  <dxf>
      <font>
        <strike val="0"/>
        <color rgb="FF040404"/>
      </font>
      <fill>
        <patternFill>
          <bgColor theme="7" tint="0.39994506668294322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43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50"/>
        </patternFill>
      </fill>
    </dxf>
    <dxf>
      <font>
        <strike val="0"/>
        <color rgb="FF040404"/>
      </font>
      <fill>
        <patternFill>
          <bgColor theme="7" tint="0.39994506668294322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  <dxf>
      <font>
        <strike val="0"/>
        <color rgb="FF040404"/>
      </font>
      <fill>
        <patternFill>
          <bgColor theme="7" tint="0.39994506668294322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43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50"/>
        </patternFill>
      </fill>
    </dxf>
    <dxf>
      <font>
        <strike val="0"/>
        <color rgb="FF040404"/>
      </font>
      <fill>
        <patternFill>
          <bgColor theme="7" tint="0.39994506668294322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  <dxf>
      <font>
        <strike val="0"/>
        <color rgb="FF040404"/>
      </font>
      <fill>
        <patternFill>
          <bgColor theme="7" tint="0.39994506668294322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43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50"/>
        </patternFill>
      </fill>
    </dxf>
    <dxf>
      <font>
        <strike val="0"/>
        <color rgb="FF040404"/>
      </font>
      <fill>
        <patternFill>
          <bgColor theme="7" tint="0.39994506668294322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  <dxf>
      <font>
        <strike val="0"/>
        <color rgb="FF040404"/>
      </font>
      <fill>
        <patternFill>
          <bgColor theme="7" tint="0.39994506668294322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43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50"/>
        </patternFill>
      </fill>
    </dxf>
    <dxf>
      <font>
        <strike val="0"/>
        <color rgb="FF040404"/>
      </font>
      <fill>
        <patternFill>
          <bgColor theme="7" tint="0.39994506668294322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  <dxf>
      <font>
        <strike val="0"/>
        <color rgb="FF040404"/>
      </font>
      <fill>
        <patternFill>
          <bgColor theme="7" tint="0.39994506668294322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43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50"/>
        </patternFill>
      </fill>
    </dxf>
    <dxf>
      <font>
        <strike val="0"/>
        <color rgb="FF040404"/>
      </font>
      <fill>
        <patternFill>
          <bgColor theme="7" tint="0.39994506668294322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  <dxf>
      <font>
        <strike val="0"/>
        <color rgb="FF040404"/>
      </font>
      <fill>
        <patternFill>
          <bgColor theme="7" tint="0.39994506668294322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43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50"/>
        </patternFill>
      </fill>
    </dxf>
    <dxf>
      <font>
        <strike val="0"/>
        <color rgb="FF040404"/>
      </font>
      <fill>
        <patternFill>
          <bgColor theme="7" tint="0.39994506668294322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  <dxf>
      <font>
        <strike val="0"/>
        <color rgb="FF040404"/>
      </font>
      <fill>
        <patternFill>
          <bgColor theme="7" tint="0.39994506668294322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43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50"/>
        </patternFill>
      </fill>
    </dxf>
    <dxf>
      <font>
        <strike val="0"/>
        <color rgb="FF040404"/>
      </font>
      <fill>
        <patternFill>
          <bgColor theme="7" tint="0.39994506668294322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  <dxf>
      <font>
        <strike val="0"/>
        <color rgb="FF040404"/>
      </font>
      <fill>
        <patternFill>
          <bgColor theme="7" tint="0.39994506668294322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de.sebesta@seznam.cz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B37"/>
  <sheetViews>
    <sheetView showGridLines="0" defaultGridColor="0" colorId="52" workbookViewId="0">
      <selection activeCell="B22" sqref="B22"/>
    </sheetView>
  </sheetViews>
  <sheetFormatPr defaultRowHeight="12.75" x14ac:dyDescent="0.2"/>
  <cols>
    <col min="1" max="1" width="0.85546875" style="39" customWidth="1"/>
    <col min="2" max="2" width="86.140625" style="38" customWidth="1"/>
    <col min="3" max="3" width="1.42578125" style="39" customWidth="1"/>
    <col min="4" max="16384" width="9.140625" style="39"/>
  </cols>
  <sheetData>
    <row r="1" spans="2:2" ht="5.0999999999999996" customHeight="1" thickBot="1" x14ac:dyDescent="0.25"/>
    <row r="2" spans="2:2" ht="35.25" customHeight="1" x14ac:dyDescent="0.2">
      <c r="B2" s="40" t="s">
        <v>406</v>
      </c>
    </row>
    <row r="3" spans="2:2" ht="20.100000000000001" customHeight="1" x14ac:dyDescent="0.2">
      <c r="B3" s="41" t="s">
        <v>410</v>
      </c>
    </row>
    <row r="4" spans="2:2" ht="20.100000000000001" customHeight="1" x14ac:dyDescent="0.2">
      <c r="B4" s="48" t="s">
        <v>409</v>
      </c>
    </row>
    <row r="5" spans="2:2" ht="20.100000000000001" customHeight="1" x14ac:dyDescent="0.2">
      <c r="B5" s="42" t="s">
        <v>412</v>
      </c>
    </row>
    <row r="6" spans="2:2" ht="39.950000000000003" customHeight="1" x14ac:dyDescent="0.2">
      <c r="B6" s="42" t="s">
        <v>419</v>
      </c>
    </row>
    <row r="7" spans="2:2" ht="39.950000000000003" customHeight="1" x14ac:dyDescent="0.2">
      <c r="B7" s="42" t="s">
        <v>414</v>
      </c>
    </row>
    <row r="8" spans="2:2" ht="60" customHeight="1" x14ac:dyDescent="0.2">
      <c r="B8" s="42" t="s">
        <v>415</v>
      </c>
    </row>
    <row r="9" spans="2:2" ht="60" customHeight="1" x14ac:dyDescent="0.2">
      <c r="B9" s="42" t="s">
        <v>416</v>
      </c>
    </row>
    <row r="10" spans="2:2" ht="20.100000000000001" customHeight="1" x14ac:dyDescent="0.2">
      <c r="B10" s="43" t="s">
        <v>408</v>
      </c>
    </row>
    <row r="11" spans="2:2" ht="20.100000000000001" customHeight="1" x14ac:dyDescent="0.2">
      <c r="B11" s="44" t="s">
        <v>411</v>
      </c>
    </row>
    <row r="12" spans="2:2" ht="20.100000000000001" customHeight="1" thickBot="1" x14ac:dyDescent="0.25">
      <c r="B12" s="45" t="s">
        <v>413</v>
      </c>
    </row>
    <row r="13" spans="2:2" ht="15.75" x14ac:dyDescent="0.25">
      <c r="B13" s="46" t="s">
        <v>407</v>
      </c>
    </row>
    <row r="14" spans="2:2" x14ac:dyDescent="0.2">
      <c r="B14" s="47"/>
    </row>
    <row r="15" spans="2:2" x14ac:dyDescent="0.2">
      <c r="B15" s="47"/>
    </row>
    <row r="16" spans="2:2" x14ac:dyDescent="0.2">
      <c r="B16" s="47"/>
    </row>
    <row r="17" spans="2:2" x14ac:dyDescent="0.2">
      <c r="B17" s="47"/>
    </row>
    <row r="18" spans="2:2" x14ac:dyDescent="0.2">
      <c r="B18" s="47"/>
    </row>
    <row r="19" spans="2:2" x14ac:dyDescent="0.2">
      <c r="B19" s="47"/>
    </row>
    <row r="20" spans="2:2" x14ac:dyDescent="0.2">
      <c r="B20" s="47"/>
    </row>
    <row r="21" spans="2:2" x14ac:dyDescent="0.2">
      <c r="B21" s="47"/>
    </row>
    <row r="22" spans="2:2" x14ac:dyDescent="0.2">
      <c r="B22" s="47"/>
    </row>
    <row r="23" spans="2:2" x14ac:dyDescent="0.2">
      <c r="B23" s="47"/>
    </row>
    <row r="24" spans="2:2" x14ac:dyDescent="0.2">
      <c r="B24" s="47"/>
    </row>
    <row r="25" spans="2:2" x14ac:dyDescent="0.2">
      <c r="B25" s="47"/>
    </row>
    <row r="26" spans="2:2" x14ac:dyDescent="0.2">
      <c r="B26" s="47"/>
    </row>
    <row r="27" spans="2:2" x14ac:dyDescent="0.2">
      <c r="B27" s="47"/>
    </row>
    <row r="28" spans="2:2" x14ac:dyDescent="0.2">
      <c r="B28" s="47"/>
    </row>
    <row r="29" spans="2:2" x14ac:dyDescent="0.2">
      <c r="B29" s="47"/>
    </row>
    <row r="30" spans="2:2" x14ac:dyDescent="0.2">
      <c r="B30" s="47"/>
    </row>
    <row r="31" spans="2:2" x14ac:dyDescent="0.2">
      <c r="B31" s="47"/>
    </row>
    <row r="32" spans="2:2" x14ac:dyDescent="0.2">
      <c r="B32" s="47"/>
    </row>
    <row r="33" spans="2:2" x14ac:dyDescent="0.2">
      <c r="B33" s="47"/>
    </row>
    <row r="34" spans="2:2" x14ac:dyDescent="0.2">
      <c r="B34" s="47"/>
    </row>
    <row r="35" spans="2:2" x14ac:dyDescent="0.2">
      <c r="B35" s="47"/>
    </row>
    <row r="36" spans="2:2" x14ac:dyDescent="0.2">
      <c r="B36" s="47"/>
    </row>
    <row r="37" spans="2:2" x14ac:dyDescent="0.2">
      <c r="B37" s="47"/>
    </row>
  </sheetData>
  <sheetProtection sheet="1" objects="1" scenarios="1"/>
  <phoneticPr fontId="11" type="noConversion"/>
  <hyperlinks>
    <hyperlink ref="B12" r:id="rId1" tooltip="kliknutím přejdete do programu Outlook"/>
    <hyperlink ref="B4" location="škola!B2" tooltip="proklik na list data" display="Termín sběru se zadává v listu škola, proklik na tuto buňku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B1:J43"/>
  <sheetViews>
    <sheetView showGridLines="0" workbookViewId="0">
      <selection activeCell="D41" sqref="D41:E41"/>
    </sheetView>
  </sheetViews>
  <sheetFormatPr defaultRowHeight="15.75" x14ac:dyDescent="0.25"/>
  <cols>
    <col min="1" max="1" width="5.7109375" customWidth="1"/>
    <col min="2" max="2" width="3.5703125" style="2" bestFit="1" customWidth="1"/>
    <col min="3" max="3" width="20.7109375" style="67" customWidth="1"/>
    <col min="4" max="4" width="7.28515625" style="2" customWidth="1"/>
    <col min="5" max="5" width="4.5703125" style="2" bestFit="1" customWidth="1"/>
    <col min="6" max="6" width="5.7109375" customWidth="1"/>
    <col min="7" max="7" width="3.5703125" style="2" bestFit="1" customWidth="1"/>
    <col min="8" max="8" width="20.7109375" style="67" customWidth="1"/>
    <col min="9" max="9" width="7.28515625" style="2" customWidth="1"/>
    <col min="10" max="10" width="4.5703125" style="2" bestFit="1" customWidth="1"/>
  </cols>
  <sheetData>
    <row r="1" spans="2:10" ht="25.5" x14ac:dyDescent="0.25">
      <c r="B1" s="107" t="s">
        <v>39</v>
      </c>
      <c r="C1" s="107"/>
      <c r="D1" s="107"/>
      <c r="E1" s="107"/>
      <c r="F1" s="107"/>
      <c r="G1" s="107"/>
      <c r="H1" s="107"/>
      <c r="I1" s="107"/>
      <c r="J1" s="107"/>
    </row>
    <row r="2" spans="2:10" ht="30" customHeight="1" thickBot="1" x14ac:dyDescent="0.3">
      <c r="B2" s="108" t="str">
        <f>škola!B2</f>
        <v>22. září 2022</v>
      </c>
      <c r="C2" s="121"/>
      <c r="D2" s="121"/>
      <c r="E2" s="121"/>
      <c r="F2" s="121"/>
      <c r="G2" s="121"/>
      <c r="H2" s="121"/>
      <c r="I2" s="121"/>
      <c r="J2" s="121"/>
    </row>
    <row r="3" spans="2:10" x14ac:dyDescent="0.25">
      <c r="B3" s="111" t="s">
        <v>46</v>
      </c>
      <c r="C3" s="112"/>
      <c r="D3" s="112"/>
      <c r="E3" s="113"/>
      <c r="G3" s="111" t="s">
        <v>47</v>
      </c>
      <c r="H3" s="112"/>
      <c r="I3" s="112"/>
      <c r="J3" s="113"/>
    </row>
    <row r="4" spans="2:10" x14ac:dyDescent="0.25">
      <c r="B4" s="35" t="s">
        <v>1</v>
      </c>
      <c r="C4" s="23" t="str">
        <f>IF(SUM(D10:D39)=0,"",INDEX(C10:C39,MATCH(1,E10:E39,0),1))</f>
        <v>Pavka Tobiáš</v>
      </c>
      <c r="D4" s="57">
        <f>IF(SUM(D10:D39)=0,"",INDEX(D10:D39,MATCH(1,E10:E39,0),1))</f>
        <v>441</v>
      </c>
      <c r="E4" s="4" t="str">
        <f>IF(SUM(D10:D39)=0,"","kg")</f>
        <v>kg</v>
      </c>
      <c r="G4" s="33" t="s">
        <v>1</v>
      </c>
      <c r="H4" s="23" t="str">
        <f>IF(SUM(I10:I39)=0,"",INDEX(H10:H39,MATCH(1,J10:J39,0),1))</f>
        <v>Hanzalík Jiří</v>
      </c>
      <c r="I4" s="57">
        <f>IF(SUM(I10:I39)=0,"",INDEX(I10:I39,MATCH(1,J10:J39,0),1))</f>
        <v>125</v>
      </c>
      <c r="J4" s="4" t="str">
        <f>IF(SUM(I10:I39)=0,"","kg")</f>
        <v>kg</v>
      </c>
    </row>
    <row r="5" spans="2:10" x14ac:dyDescent="0.25">
      <c r="B5" s="35" t="s">
        <v>2</v>
      </c>
      <c r="C5" s="23" t="str">
        <f>IF(B7="",IF(COUNTA(D10:D39)&gt;1,INDEX(C10:C39,MATCH(2,E10:E39,0),1),""),"")</f>
        <v>Hubačková Pavla</v>
      </c>
      <c r="D5" s="57">
        <f>IF(B7="",IF(COUNTA(D10:D39)&gt;1,INDEX(D10:D39,MATCH(2,E10:E39,0),1),""),"")</f>
        <v>322</v>
      </c>
      <c r="E5" s="4" t="str">
        <f>IF(COUNTA(D10:D39)&gt;1,"kg","")</f>
        <v>kg</v>
      </c>
      <c r="G5" s="33" t="s">
        <v>2</v>
      </c>
      <c r="H5" s="23" t="str">
        <f>IF(G7="",IF(COUNTA(I10:I39)&gt;1,INDEX(H10:H39,MATCH(2,J10:J39,0),1),""),"")</f>
        <v>Bartová Kateřina</v>
      </c>
      <c r="I5" s="57">
        <f>IF(G7="",IF(COUNTA(I10:I39)&gt;1,INDEX(I$10:I39,MATCH(2,J10:J39,0),1),""),"")</f>
        <v>36.5</v>
      </c>
      <c r="J5" s="4" t="str">
        <f>IF(COUNTA(I10:I39)&gt;1,"kg","")</f>
        <v>kg</v>
      </c>
    </row>
    <row r="6" spans="2:10" ht="16.5" thickBot="1" x14ac:dyDescent="0.3">
      <c r="B6" s="36" t="s">
        <v>3</v>
      </c>
      <c r="C6" s="24" t="str">
        <f>IF(B7="",IF(COUNTA(D10:D39)&gt;2,INDEX(C10:C39,MATCH(3,E10:E39,0),1),""),"")</f>
        <v>Komosná Viktorie</v>
      </c>
      <c r="D6" s="58">
        <f>IF(B7="",IF(COUNTA(D10:D39)&gt;2,INDEX(D10:D39,MATCH(3,E10:E39,0),1),""),"")</f>
        <v>45</v>
      </c>
      <c r="E6" s="6" t="str">
        <f>IF(COUNTA(D10:D39)&gt;2,"kg","")</f>
        <v>kg</v>
      </c>
      <c r="G6" s="34" t="s">
        <v>3</v>
      </c>
      <c r="H6" s="24" t="str">
        <f>IF(G7="",IF(COUNTA(I10:I39)&gt;2,INDEX(H10:H39,MATCH(3,J10:J39,0),1),""),"")</f>
        <v>Vacenovský Matěj</v>
      </c>
      <c r="I6" s="58">
        <f>IF(G7="",IF(COUNTA(I10:I39)&gt;2,INDEX(I10:I39,MATCH(3,J10:J39,0),1),""),"")</f>
        <v>33</v>
      </c>
      <c r="J6" s="6" t="str">
        <f>IF(COUNTA(I10:I39)&gt;2,"kg","")</f>
        <v>kg</v>
      </c>
    </row>
    <row r="7" spans="2:10" ht="16.5" thickBot="1" x14ac:dyDescent="0.3">
      <c r="B7" s="120" t="str">
        <f>IF(OR(COUNTIF(E10:E39,1)&gt;1,COUNTIF(E10:E39,2)&gt;1),"více 1. nebo 2. míst","")</f>
        <v/>
      </c>
      <c r="C7" s="120"/>
      <c r="D7" s="120"/>
      <c r="E7" s="120"/>
      <c r="G7" s="120" t="str">
        <f>IF(OR(COUNTIF(J10:J39,1)&gt;1,COUNTIF(J10:J39,2)&gt;1),"více 1. nebo 2. míst","")</f>
        <v/>
      </c>
      <c r="H7" s="120"/>
      <c r="I7" s="120"/>
      <c r="J7" s="120"/>
    </row>
    <row r="8" spans="2:10" x14ac:dyDescent="0.25">
      <c r="B8" s="111" t="str">
        <f>B3</f>
        <v>7.A</v>
      </c>
      <c r="C8" s="112"/>
      <c r="D8" s="112"/>
      <c r="E8" s="113"/>
      <c r="G8" s="111" t="str">
        <f>G3</f>
        <v>7.B</v>
      </c>
      <c r="H8" s="112"/>
      <c r="I8" s="112"/>
      <c r="J8" s="113"/>
    </row>
    <row r="9" spans="2:10" x14ac:dyDescent="0.25">
      <c r="B9" s="7" t="s">
        <v>4</v>
      </c>
      <c r="C9" s="68" t="s">
        <v>5</v>
      </c>
      <c r="D9" s="8" t="s">
        <v>6</v>
      </c>
      <c r="E9" s="9" t="s">
        <v>7</v>
      </c>
      <c r="G9" s="7" t="s">
        <v>4</v>
      </c>
      <c r="H9" s="68" t="s">
        <v>5</v>
      </c>
      <c r="I9" s="8" t="s">
        <v>6</v>
      </c>
      <c r="J9" s="9" t="s">
        <v>7</v>
      </c>
    </row>
    <row r="10" spans="2:10" x14ac:dyDescent="0.25">
      <c r="B10" s="35" t="s">
        <v>1</v>
      </c>
      <c r="C10" s="73" t="s">
        <v>145</v>
      </c>
      <c r="D10" s="56"/>
      <c r="E10" s="10" t="str">
        <f t="shared" ref="E10:E39" si="0">IF(D10&gt;0,RANK(D10,$D$10:$D$39),"")</f>
        <v/>
      </c>
      <c r="G10" s="35" t="s">
        <v>1</v>
      </c>
      <c r="H10" s="73" t="s">
        <v>145</v>
      </c>
      <c r="I10" s="56"/>
      <c r="J10" s="10" t="str">
        <f t="shared" ref="J10:J39" si="1">IF(I10&gt;0,RANK(I10,$I$10:$I$39),"")</f>
        <v/>
      </c>
    </row>
    <row r="11" spans="2:10" x14ac:dyDescent="0.25">
      <c r="B11" s="35" t="s">
        <v>2</v>
      </c>
      <c r="C11" s="73" t="s">
        <v>146</v>
      </c>
      <c r="D11" s="56">
        <v>5</v>
      </c>
      <c r="E11" s="10">
        <f t="shared" si="0"/>
        <v>15</v>
      </c>
      <c r="G11" s="35" t="s">
        <v>2</v>
      </c>
      <c r="H11" s="73" t="s">
        <v>170</v>
      </c>
      <c r="I11" s="56">
        <v>36.5</v>
      </c>
      <c r="J11" s="10">
        <f t="shared" si="1"/>
        <v>2</v>
      </c>
    </row>
    <row r="12" spans="2:10" x14ac:dyDescent="0.25">
      <c r="B12" s="35" t="s">
        <v>3</v>
      </c>
      <c r="C12" s="73" t="s">
        <v>147</v>
      </c>
      <c r="D12" s="56">
        <v>4</v>
      </c>
      <c r="E12" s="10">
        <f t="shared" si="0"/>
        <v>16</v>
      </c>
      <c r="G12" s="35" t="s">
        <v>3</v>
      </c>
      <c r="H12" s="73" t="s">
        <v>171</v>
      </c>
      <c r="I12" s="56"/>
      <c r="J12" s="10" t="str">
        <f t="shared" si="1"/>
        <v/>
      </c>
    </row>
    <row r="13" spans="2:10" x14ac:dyDescent="0.25">
      <c r="B13" s="35" t="s">
        <v>8</v>
      </c>
      <c r="C13" s="73" t="s">
        <v>148</v>
      </c>
      <c r="D13" s="56"/>
      <c r="E13" s="10" t="str">
        <f t="shared" si="0"/>
        <v/>
      </c>
      <c r="G13" s="35" t="s">
        <v>8</v>
      </c>
      <c r="H13" s="73" t="s">
        <v>172</v>
      </c>
      <c r="I13" s="56"/>
      <c r="J13" s="10" t="str">
        <f t="shared" si="1"/>
        <v/>
      </c>
    </row>
    <row r="14" spans="2:10" x14ac:dyDescent="0.25">
      <c r="B14" s="35" t="s">
        <v>9</v>
      </c>
      <c r="C14" s="73" t="s">
        <v>149</v>
      </c>
      <c r="D14" s="56"/>
      <c r="E14" s="10" t="str">
        <f t="shared" si="0"/>
        <v/>
      </c>
      <c r="G14" s="35" t="s">
        <v>9</v>
      </c>
      <c r="H14" s="73" t="s">
        <v>173</v>
      </c>
      <c r="I14" s="56"/>
      <c r="J14" s="10" t="str">
        <f t="shared" si="1"/>
        <v/>
      </c>
    </row>
    <row r="15" spans="2:10" x14ac:dyDescent="0.25">
      <c r="B15" s="35" t="s">
        <v>10</v>
      </c>
      <c r="C15" s="73" t="s">
        <v>150</v>
      </c>
      <c r="D15" s="56">
        <v>16</v>
      </c>
      <c r="E15" s="10">
        <f t="shared" si="0"/>
        <v>7</v>
      </c>
      <c r="G15" s="35" t="s">
        <v>10</v>
      </c>
      <c r="H15" s="73" t="s">
        <v>174</v>
      </c>
      <c r="I15" s="56"/>
      <c r="J15" s="10" t="str">
        <f t="shared" si="1"/>
        <v/>
      </c>
    </row>
    <row r="16" spans="2:10" x14ac:dyDescent="0.25">
      <c r="B16" s="35" t="s">
        <v>11</v>
      </c>
      <c r="C16" s="73" t="s">
        <v>151</v>
      </c>
      <c r="D16" s="56"/>
      <c r="E16" s="10" t="str">
        <f t="shared" si="0"/>
        <v/>
      </c>
      <c r="G16" s="35" t="s">
        <v>11</v>
      </c>
      <c r="H16" s="73" t="s">
        <v>175</v>
      </c>
      <c r="I16" s="56">
        <v>29</v>
      </c>
      <c r="J16" s="10">
        <f t="shared" si="1"/>
        <v>4</v>
      </c>
    </row>
    <row r="17" spans="2:10" x14ac:dyDescent="0.25">
      <c r="B17" s="35" t="s">
        <v>12</v>
      </c>
      <c r="C17" s="73" t="s">
        <v>152</v>
      </c>
      <c r="D17" s="56">
        <v>322</v>
      </c>
      <c r="E17" s="10">
        <f t="shared" si="0"/>
        <v>2</v>
      </c>
      <c r="G17" s="35" t="s">
        <v>12</v>
      </c>
      <c r="H17" s="73" t="s">
        <v>176</v>
      </c>
      <c r="I17" s="56">
        <v>18</v>
      </c>
      <c r="J17" s="10">
        <f t="shared" si="1"/>
        <v>5</v>
      </c>
    </row>
    <row r="18" spans="2:10" x14ac:dyDescent="0.25">
      <c r="B18" s="35" t="s">
        <v>13</v>
      </c>
      <c r="C18" s="73" t="s">
        <v>153</v>
      </c>
      <c r="D18" s="56"/>
      <c r="E18" s="10" t="str">
        <f t="shared" si="0"/>
        <v/>
      </c>
      <c r="G18" s="35" t="s">
        <v>13</v>
      </c>
      <c r="H18" s="73" t="s">
        <v>177</v>
      </c>
      <c r="I18" s="56">
        <v>5</v>
      </c>
      <c r="J18" s="10">
        <f t="shared" si="1"/>
        <v>14</v>
      </c>
    </row>
    <row r="19" spans="2:10" x14ac:dyDescent="0.25">
      <c r="B19" s="35" t="s">
        <v>14</v>
      </c>
      <c r="C19" s="73" t="s">
        <v>154</v>
      </c>
      <c r="D19" s="56">
        <v>6.5</v>
      </c>
      <c r="E19" s="10">
        <f t="shared" si="0"/>
        <v>13</v>
      </c>
      <c r="G19" s="35" t="s">
        <v>14</v>
      </c>
      <c r="H19" s="73" t="s">
        <v>178</v>
      </c>
      <c r="I19" s="56">
        <v>125</v>
      </c>
      <c r="J19" s="10">
        <f t="shared" si="1"/>
        <v>1</v>
      </c>
    </row>
    <row r="20" spans="2:10" x14ac:dyDescent="0.25">
      <c r="B20" s="35" t="s">
        <v>15</v>
      </c>
      <c r="C20" s="73" t="s">
        <v>155</v>
      </c>
      <c r="D20" s="56">
        <v>7.5</v>
      </c>
      <c r="E20" s="10">
        <f t="shared" si="0"/>
        <v>12</v>
      </c>
      <c r="G20" s="35" t="s">
        <v>15</v>
      </c>
      <c r="H20" s="73" t="s">
        <v>179</v>
      </c>
      <c r="I20" s="56">
        <v>7</v>
      </c>
      <c r="J20" s="10">
        <f t="shared" si="1"/>
        <v>13</v>
      </c>
    </row>
    <row r="21" spans="2:10" x14ac:dyDescent="0.25">
      <c r="B21" s="35" t="s">
        <v>16</v>
      </c>
      <c r="C21" s="73" t="s">
        <v>156</v>
      </c>
      <c r="D21" s="56">
        <v>9.5</v>
      </c>
      <c r="E21" s="10">
        <f t="shared" si="0"/>
        <v>8</v>
      </c>
      <c r="G21" s="35" t="s">
        <v>16</v>
      </c>
      <c r="H21" s="73" t="s">
        <v>180</v>
      </c>
      <c r="I21" s="56">
        <v>3</v>
      </c>
      <c r="J21" s="10">
        <f t="shared" si="1"/>
        <v>16</v>
      </c>
    </row>
    <row r="22" spans="2:10" x14ac:dyDescent="0.25">
      <c r="B22" s="35" t="s">
        <v>17</v>
      </c>
      <c r="C22" s="73" t="s">
        <v>157</v>
      </c>
      <c r="D22" s="56">
        <v>45</v>
      </c>
      <c r="E22" s="10">
        <f t="shared" si="0"/>
        <v>3</v>
      </c>
      <c r="G22" s="35" t="s">
        <v>17</v>
      </c>
      <c r="H22" s="73" t="s">
        <v>181</v>
      </c>
      <c r="I22" s="56"/>
      <c r="J22" s="10" t="str">
        <f t="shared" si="1"/>
        <v/>
      </c>
    </row>
    <row r="23" spans="2:10" x14ac:dyDescent="0.25">
      <c r="B23" s="35" t="s">
        <v>18</v>
      </c>
      <c r="C23" s="73" t="s">
        <v>158</v>
      </c>
      <c r="D23" s="56">
        <v>5.9</v>
      </c>
      <c r="E23" s="10">
        <f t="shared" si="0"/>
        <v>14</v>
      </c>
      <c r="G23" s="35" t="s">
        <v>18</v>
      </c>
      <c r="H23" s="73" t="s">
        <v>182</v>
      </c>
      <c r="I23" s="56">
        <v>14.5</v>
      </c>
      <c r="J23" s="10">
        <f t="shared" si="1"/>
        <v>9</v>
      </c>
    </row>
    <row r="24" spans="2:10" x14ac:dyDescent="0.25">
      <c r="B24" s="35" t="s">
        <v>19</v>
      </c>
      <c r="C24" s="73" t="s">
        <v>159</v>
      </c>
      <c r="D24" s="56">
        <v>20</v>
      </c>
      <c r="E24" s="10">
        <f t="shared" si="0"/>
        <v>6</v>
      </c>
      <c r="G24" s="35" t="s">
        <v>19</v>
      </c>
      <c r="H24" s="73" t="s">
        <v>183</v>
      </c>
      <c r="I24" s="56"/>
      <c r="J24" s="10" t="str">
        <f t="shared" si="1"/>
        <v/>
      </c>
    </row>
    <row r="25" spans="2:10" x14ac:dyDescent="0.25">
      <c r="B25" s="35" t="s">
        <v>20</v>
      </c>
      <c r="C25" s="73" t="s">
        <v>160</v>
      </c>
      <c r="D25" s="56">
        <v>8</v>
      </c>
      <c r="E25" s="10">
        <f t="shared" si="0"/>
        <v>9</v>
      </c>
      <c r="G25" s="35" t="s">
        <v>20</v>
      </c>
      <c r="H25" s="73" t="s">
        <v>184</v>
      </c>
      <c r="I25" s="56"/>
      <c r="J25" s="10" t="str">
        <f t="shared" si="1"/>
        <v/>
      </c>
    </row>
    <row r="26" spans="2:10" x14ac:dyDescent="0.25">
      <c r="B26" s="35" t="s">
        <v>21</v>
      </c>
      <c r="C26" s="73" t="s">
        <v>161</v>
      </c>
      <c r="D26" s="56"/>
      <c r="E26" s="10" t="str">
        <f t="shared" si="0"/>
        <v/>
      </c>
      <c r="G26" s="35" t="s">
        <v>21</v>
      </c>
      <c r="H26" s="73" t="s">
        <v>185</v>
      </c>
      <c r="I26" s="56">
        <v>15</v>
      </c>
      <c r="J26" s="10">
        <f t="shared" si="1"/>
        <v>7</v>
      </c>
    </row>
    <row r="27" spans="2:10" x14ac:dyDescent="0.25">
      <c r="B27" s="35" t="s">
        <v>22</v>
      </c>
      <c r="C27" s="73" t="s">
        <v>162</v>
      </c>
      <c r="D27" s="56"/>
      <c r="E27" s="10" t="str">
        <f t="shared" si="0"/>
        <v/>
      </c>
      <c r="G27" s="35" t="s">
        <v>22</v>
      </c>
      <c r="H27" s="73" t="s">
        <v>186</v>
      </c>
      <c r="I27" s="56">
        <v>9.3000000000000007</v>
      </c>
      <c r="J27" s="10">
        <f t="shared" si="1"/>
        <v>12</v>
      </c>
    </row>
    <row r="28" spans="2:10" x14ac:dyDescent="0.25">
      <c r="B28" s="35" t="s">
        <v>23</v>
      </c>
      <c r="C28" s="74" t="s">
        <v>163</v>
      </c>
      <c r="D28" s="56">
        <v>441</v>
      </c>
      <c r="E28" s="10">
        <f t="shared" si="0"/>
        <v>1</v>
      </c>
      <c r="G28" s="35" t="s">
        <v>23</v>
      </c>
      <c r="H28" s="74" t="s">
        <v>187</v>
      </c>
      <c r="I28" s="56">
        <v>15</v>
      </c>
      <c r="J28" s="10">
        <f t="shared" si="1"/>
        <v>7</v>
      </c>
    </row>
    <row r="29" spans="2:10" x14ac:dyDescent="0.25">
      <c r="B29" s="35" t="s">
        <v>24</v>
      </c>
      <c r="C29" s="74" t="s">
        <v>164</v>
      </c>
      <c r="D29" s="56"/>
      <c r="E29" s="10" t="str">
        <f t="shared" si="0"/>
        <v/>
      </c>
      <c r="G29" s="35" t="s">
        <v>24</v>
      </c>
      <c r="H29" s="74" t="s">
        <v>188</v>
      </c>
      <c r="I29" s="56">
        <v>16</v>
      </c>
      <c r="J29" s="10">
        <f t="shared" si="1"/>
        <v>6</v>
      </c>
    </row>
    <row r="30" spans="2:10" x14ac:dyDescent="0.25">
      <c r="B30" s="35" t="s">
        <v>25</v>
      </c>
      <c r="C30" s="73" t="s">
        <v>165</v>
      </c>
      <c r="D30" s="56">
        <v>28</v>
      </c>
      <c r="E30" s="10">
        <f t="shared" si="0"/>
        <v>5</v>
      </c>
      <c r="G30" s="35" t="s">
        <v>25</v>
      </c>
      <c r="H30" s="73" t="s">
        <v>189</v>
      </c>
      <c r="I30" s="56"/>
      <c r="J30" s="10" t="str">
        <f t="shared" si="1"/>
        <v/>
      </c>
    </row>
    <row r="31" spans="2:10" x14ac:dyDescent="0.25">
      <c r="B31" s="35" t="s">
        <v>26</v>
      </c>
      <c r="C31" s="73" t="s">
        <v>166</v>
      </c>
      <c r="D31" s="56"/>
      <c r="E31" s="10" t="str">
        <f t="shared" si="0"/>
        <v/>
      </c>
      <c r="G31" s="35" t="s">
        <v>26</v>
      </c>
      <c r="H31" s="73" t="s">
        <v>190</v>
      </c>
      <c r="I31" s="56">
        <v>14</v>
      </c>
      <c r="J31" s="10">
        <f t="shared" si="1"/>
        <v>10</v>
      </c>
    </row>
    <row r="32" spans="2:10" x14ac:dyDescent="0.25">
      <c r="B32" s="35" t="s">
        <v>27</v>
      </c>
      <c r="C32" s="73" t="s">
        <v>193</v>
      </c>
      <c r="D32" s="56">
        <v>33</v>
      </c>
      <c r="E32" s="10">
        <f t="shared" si="0"/>
        <v>4</v>
      </c>
      <c r="G32" s="35" t="s">
        <v>27</v>
      </c>
      <c r="H32" s="73" t="s">
        <v>194</v>
      </c>
      <c r="I32" s="56">
        <v>33</v>
      </c>
      <c r="J32" s="10">
        <f t="shared" si="1"/>
        <v>3</v>
      </c>
    </row>
    <row r="33" spans="2:10" x14ac:dyDescent="0.25">
      <c r="B33" s="35" t="s">
        <v>28</v>
      </c>
      <c r="C33" s="73" t="s">
        <v>167</v>
      </c>
      <c r="D33" s="56">
        <v>8</v>
      </c>
      <c r="E33" s="10">
        <f t="shared" si="0"/>
        <v>9</v>
      </c>
      <c r="G33" s="35" t="s">
        <v>28</v>
      </c>
      <c r="H33" s="73" t="s">
        <v>192</v>
      </c>
      <c r="I33" s="56">
        <v>3.2</v>
      </c>
      <c r="J33" s="10">
        <f t="shared" si="1"/>
        <v>15</v>
      </c>
    </row>
    <row r="34" spans="2:10" x14ac:dyDescent="0.25">
      <c r="B34" s="35" t="s">
        <v>29</v>
      </c>
      <c r="C34" s="73" t="s">
        <v>168</v>
      </c>
      <c r="D34" s="56">
        <v>8</v>
      </c>
      <c r="E34" s="10">
        <f t="shared" si="0"/>
        <v>9</v>
      </c>
      <c r="G34" s="35" t="s">
        <v>29</v>
      </c>
      <c r="H34" s="73" t="s">
        <v>191</v>
      </c>
      <c r="I34" s="56">
        <v>10</v>
      </c>
      <c r="J34" s="10">
        <f t="shared" si="1"/>
        <v>11</v>
      </c>
    </row>
    <row r="35" spans="2:10" x14ac:dyDescent="0.25">
      <c r="B35" s="35" t="s">
        <v>30</v>
      </c>
      <c r="C35" s="73" t="s">
        <v>169</v>
      </c>
      <c r="D35" s="56"/>
      <c r="E35" s="10" t="str">
        <f t="shared" si="0"/>
        <v/>
      </c>
      <c r="G35" s="35" t="s">
        <v>30</v>
      </c>
      <c r="H35" s="73"/>
      <c r="I35" s="56"/>
      <c r="J35" s="10" t="str">
        <f t="shared" si="1"/>
        <v/>
      </c>
    </row>
    <row r="36" spans="2:10" x14ac:dyDescent="0.25">
      <c r="B36" s="35" t="s">
        <v>31</v>
      </c>
      <c r="C36" s="50"/>
      <c r="D36" s="56"/>
      <c r="E36" s="10" t="str">
        <f t="shared" si="0"/>
        <v/>
      </c>
      <c r="G36" s="35" t="s">
        <v>31</v>
      </c>
      <c r="H36" s="50"/>
      <c r="I36" s="56"/>
      <c r="J36" s="10" t="str">
        <f t="shared" si="1"/>
        <v/>
      </c>
    </row>
    <row r="37" spans="2:10" x14ac:dyDescent="0.25">
      <c r="B37" s="35" t="s">
        <v>32</v>
      </c>
      <c r="C37" s="50"/>
      <c r="D37" s="56"/>
      <c r="E37" s="10" t="str">
        <f t="shared" si="0"/>
        <v/>
      </c>
      <c r="G37" s="35" t="s">
        <v>32</v>
      </c>
      <c r="H37" s="50"/>
      <c r="I37" s="56"/>
      <c r="J37" s="10" t="str">
        <f t="shared" si="1"/>
        <v/>
      </c>
    </row>
    <row r="38" spans="2:10" x14ac:dyDescent="0.25">
      <c r="B38" s="35" t="s">
        <v>33</v>
      </c>
      <c r="C38" s="50"/>
      <c r="D38" s="56"/>
      <c r="E38" s="10" t="str">
        <f t="shared" si="0"/>
        <v/>
      </c>
      <c r="G38" s="35" t="s">
        <v>33</v>
      </c>
      <c r="H38" s="50"/>
      <c r="I38" s="56"/>
      <c r="J38" s="10" t="str">
        <f t="shared" si="1"/>
        <v/>
      </c>
    </row>
    <row r="39" spans="2:10" x14ac:dyDescent="0.25">
      <c r="B39" s="35" t="s">
        <v>34</v>
      </c>
      <c r="C39" s="50"/>
      <c r="D39" s="56"/>
      <c r="E39" s="10" t="str">
        <f t="shared" si="0"/>
        <v/>
      </c>
      <c r="G39" s="35" t="s">
        <v>34</v>
      </c>
      <c r="H39" s="50"/>
      <c r="I39" s="56"/>
      <c r="J39" s="10" t="str">
        <f t="shared" si="1"/>
        <v/>
      </c>
    </row>
    <row r="40" spans="2:10" x14ac:dyDescent="0.25">
      <c r="B40" s="116" t="s">
        <v>36</v>
      </c>
      <c r="C40" s="117"/>
      <c r="D40" s="114">
        <f>IF(SUM(D10:D39)=0,"",SUM(D10:D39))</f>
        <v>967.4</v>
      </c>
      <c r="E40" s="115"/>
      <c r="G40" s="116" t="s">
        <v>36</v>
      </c>
      <c r="H40" s="117"/>
      <c r="I40" s="114">
        <f>IF(SUM(I10:I39)=0,"",SUM(I10:I39))</f>
        <v>353.5</v>
      </c>
      <c r="J40" s="115"/>
    </row>
    <row r="41" spans="2:10" x14ac:dyDescent="0.25">
      <c r="B41" s="116" t="s">
        <v>144</v>
      </c>
      <c r="C41" s="117"/>
      <c r="D41" s="114">
        <f>IF(SUM(D10:D39)=0,"",D40/COUNTA(C10:C39))</f>
        <v>37.207692307692305</v>
      </c>
      <c r="E41" s="115"/>
      <c r="G41" s="116" t="s">
        <v>144</v>
      </c>
      <c r="H41" s="117"/>
      <c r="I41" s="114">
        <f>IF(SUM(I10:I39)=0,"",I40/COUNTA(H10:H39))</f>
        <v>14.14</v>
      </c>
      <c r="J41" s="115"/>
    </row>
    <row r="42" spans="2:10" x14ac:dyDescent="0.25">
      <c r="B42" s="116" t="s">
        <v>37</v>
      </c>
      <c r="C42" s="117"/>
      <c r="D42" s="118">
        <f>IF(SUM(E10:E39)=0,"",COUNT(E10:E39))</f>
        <v>16</v>
      </c>
      <c r="E42" s="119"/>
      <c r="G42" s="116" t="s">
        <v>37</v>
      </c>
      <c r="H42" s="117"/>
      <c r="I42" s="118">
        <f>IF(SUM(J10:J39)=0,"",COUNT(J10:J39))</f>
        <v>16</v>
      </c>
      <c r="J42" s="119"/>
    </row>
    <row r="43" spans="2:10" ht="16.5" thickBot="1" x14ac:dyDescent="0.3">
      <c r="B43" s="122" t="s">
        <v>38</v>
      </c>
      <c r="C43" s="123"/>
      <c r="D43" s="124">
        <f>IF(SUM(D10:D39)=0,"",D42/COUNTA(C10:C39))</f>
        <v>0.61538461538461542</v>
      </c>
      <c r="E43" s="125"/>
      <c r="G43" s="122" t="s">
        <v>38</v>
      </c>
      <c r="H43" s="123"/>
      <c r="I43" s="124">
        <f>IF(SUM(I10:I39)=0,"",I42/COUNTA(H10:H39))</f>
        <v>0.64</v>
      </c>
      <c r="J43" s="125"/>
    </row>
  </sheetData>
  <sheetProtection sheet="1" objects="1" scenarios="1"/>
  <mergeCells count="24">
    <mergeCell ref="B41:C41"/>
    <mergeCell ref="D40:E40"/>
    <mergeCell ref="B43:C43"/>
    <mergeCell ref="D43:E43"/>
    <mergeCell ref="B42:C42"/>
    <mergeCell ref="D42:E42"/>
    <mergeCell ref="I41:J41"/>
    <mergeCell ref="G41:H41"/>
    <mergeCell ref="D41:E41"/>
    <mergeCell ref="G43:H43"/>
    <mergeCell ref="I43:J43"/>
    <mergeCell ref="G42:H42"/>
    <mergeCell ref="I42:J42"/>
    <mergeCell ref="B1:J1"/>
    <mergeCell ref="B3:E3"/>
    <mergeCell ref="B2:J2"/>
    <mergeCell ref="G3:J3"/>
    <mergeCell ref="G40:H40"/>
    <mergeCell ref="I40:J40"/>
    <mergeCell ref="B7:E7"/>
    <mergeCell ref="G7:J7"/>
    <mergeCell ref="G8:J8"/>
    <mergeCell ref="B8:E8"/>
    <mergeCell ref="B40:C40"/>
  </mergeCells>
  <phoneticPr fontId="2" type="noConversion"/>
  <conditionalFormatting sqref="D10:D39">
    <cfRule type="cellIs" dxfId="21" priority="3" operator="greaterThanOrEqual">
      <formula>100</formula>
    </cfRule>
    <cfRule type="cellIs" dxfId="20" priority="4" operator="greaterThanOrEqual">
      <formula>50</formula>
    </cfRule>
  </conditionalFormatting>
  <conditionalFormatting sqref="I10:I39">
    <cfRule type="cellIs" dxfId="19" priority="1" operator="greaterThanOrEqual">
      <formula>100</formula>
    </cfRule>
    <cfRule type="cellIs" dxfId="18" priority="2" operator="greaterThanOrEqual">
      <formula>50</formula>
    </cfRule>
  </conditionalFormatting>
  <conditionalFormatting sqref="C10:C39 H10:H39">
    <cfRule type="expression" dxfId="17" priority="9" stopIfTrue="1">
      <formula>D10&gt;99</formula>
    </cfRule>
    <cfRule type="expression" dxfId="16" priority="10" stopIfTrue="1">
      <formula>D10&gt;49.9</formula>
    </cfRule>
  </conditionalFormatting>
  <conditionalFormatting sqref="B7:E7 G7:J7">
    <cfRule type="cellIs" dxfId="15" priority="11" stopIfTrue="1" operator="equal">
      <formula>"více 1. nebo 2. míst"</formula>
    </cfRule>
  </conditionalFormatting>
  <hyperlinks>
    <hyperlink ref="B2:J2" location="škola!B2" tooltip="proklik na buňku, ve které se termín zadává" display="škola!B2"/>
  </hyperlinks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B1:J43"/>
  <sheetViews>
    <sheetView showGridLines="0" workbookViewId="0">
      <selection activeCell="D41" sqref="D41:E41"/>
    </sheetView>
  </sheetViews>
  <sheetFormatPr defaultRowHeight="15.75" x14ac:dyDescent="0.25"/>
  <cols>
    <col min="1" max="1" width="5.7109375" customWidth="1"/>
    <col min="2" max="2" width="3.5703125" style="2" bestFit="1" customWidth="1"/>
    <col min="3" max="3" width="20.7109375" style="67" customWidth="1"/>
    <col min="4" max="4" width="7.28515625" style="2" customWidth="1"/>
    <col min="5" max="5" width="4.5703125" style="2" bestFit="1" customWidth="1"/>
    <col min="6" max="6" width="5.7109375" customWidth="1"/>
    <col min="7" max="7" width="3.5703125" style="2" bestFit="1" customWidth="1"/>
    <col min="8" max="8" width="20.7109375" style="67" customWidth="1"/>
    <col min="9" max="9" width="7.28515625" style="2" customWidth="1"/>
    <col min="10" max="10" width="4.5703125" style="2" bestFit="1" customWidth="1"/>
  </cols>
  <sheetData>
    <row r="1" spans="2:10" ht="25.5" x14ac:dyDescent="0.25">
      <c r="B1" s="107" t="s">
        <v>39</v>
      </c>
      <c r="C1" s="107"/>
      <c r="D1" s="107"/>
      <c r="E1" s="107"/>
      <c r="F1" s="107"/>
      <c r="G1" s="107"/>
      <c r="H1" s="107"/>
      <c r="I1" s="107"/>
      <c r="J1" s="107"/>
    </row>
    <row r="2" spans="2:10" ht="30" customHeight="1" thickBot="1" x14ac:dyDescent="0.3">
      <c r="B2" s="108" t="str">
        <f>škola!B2</f>
        <v>22. září 2022</v>
      </c>
      <c r="C2" s="121"/>
      <c r="D2" s="121"/>
      <c r="E2" s="121"/>
      <c r="F2" s="121"/>
      <c r="G2" s="121"/>
      <c r="H2" s="121"/>
      <c r="I2" s="121"/>
      <c r="J2" s="121"/>
    </row>
    <row r="3" spans="2:10" x14ac:dyDescent="0.25">
      <c r="B3" s="111" t="s">
        <v>48</v>
      </c>
      <c r="C3" s="112"/>
      <c r="D3" s="112"/>
      <c r="E3" s="113"/>
      <c r="G3" s="111" t="s">
        <v>49</v>
      </c>
      <c r="H3" s="112"/>
      <c r="I3" s="112"/>
      <c r="J3" s="113"/>
    </row>
    <row r="4" spans="2:10" x14ac:dyDescent="0.25">
      <c r="B4" s="35" t="s">
        <v>1</v>
      </c>
      <c r="C4" s="23" t="str">
        <f>IF(SUM(D10:D39)=0,"",INDEX(C10:C39,MATCH(1,E10:E39,0),1))</f>
        <v>Svoboda Vojtěch</v>
      </c>
      <c r="D4" s="57">
        <f>IF(SUM(D10:D39)=0,"",INDEX(D10:D39,MATCH(1,E10:E39,0),1))</f>
        <v>68</v>
      </c>
      <c r="E4" s="4" t="str">
        <f>IF(SUM(D10:D39)=0,"","kg")</f>
        <v>kg</v>
      </c>
      <c r="G4" s="33" t="s">
        <v>1</v>
      </c>
      <c r="H4" s="23" t="str">
        <f>IF(SUM(I10:I39)=0,"",INDEX(H10:H39,MATCH(1,J10:J39,0),1))</f>
        <v>Esterková Elen</v>
      </c>
      <c r="I4" s="57">
        <f>IF(SUM(I10:I39)=0,"",INDEX(I10:I39,MATCH(1,J10:J39,0),1))</f>
        <v>121</v>
      </c>
      <c r="J4" s="4" t="str">
        <f>IF(SUM(I10:I39)=0,"","kg")</f>
        <v>kg</v>
      </c>
    </row>
    <row r="5" spans="2:10" x14ac:dyDescent="0.25">
      <c r="B5" s="35" t="s">
        <v>2</v>
      </c>
      <c r="C5" s="23" t="str">
        <f>IF(B7="",IF(COUNTA(D10:D39)&gt;1,INDEX(C10:C39,MATCH(2,E10:E39,0),1),""),"")</f>
        <v>Staňová Markéta</v>
      </c>
      <c r="D5" s="57">
        <f>IF(B7="",IF(COUNTA(D10:D39)&gt;1,INDEX(D10:D39,MATCH(2,E10:E39,0),1),""),"")</f>
        <v>50</v>
      </c>
      <c r="E5" s="4" t="str">
        <f>IF(COUNTA(D10:D39)&gt;1,"kg","")</f>
        <v>kg</v>
      </c>
      <c r="G5" s="33" t="s">
        <v>2</v>
      </c>
      <c r="H5" s="23" t="str">
        <f>IF(G7="",IF(COUNTA(I10:I39)&gt;1,INDEX(H10:H39,MATCH(2,J10:J39,0),1),""),"")</f>
        <v>Janáčková Sára</v>
      </c>
      <c r="I5" s="57">
        <f>IF(G7="",IF(COUNTA(I10:I39)&gt;1,INDEX(I$10:I39,MATCH(2,J10:J39,0),1),""),"")</f>
        <v>100</v>
      </c>
      <c r="J5" s="4" t="str">
        <f>IF(COUNTA(I10:I39)&gt;1,"kg","")</f>
        <v>kg</v>
      </c>
    </row>
    <row r="6" spans="2:10" ht="16.5" thickBot="1" x14ac:dyDescent="0.3">
      <c r="B6" s="36" t="s">
        <v>3</v>
      </c>
      <c r="C6" s="24" t="str">
        <f>IF(B7="",IF(COUNTA(D10:D39)&gt;2,INDEX(C10:C39,MATCH(3,E10:E39,0),1),""),"")</f>
        <v>Rebendová Zuzana</v>
      </c>
      <c r="D6" s="58">
        <f>IF(B7="",IF(COUNTA(D10:D39)&gt;2,INDEX(D10:D39,MATCH(3,E10:E39,0),1),""),"")</f>
        <v>44.5</v>
      </c>
      <c r="E6" s="6" t="str">
        <f>IF(COUNTA(D10:D39)&gt;2,"kg","")</f>
        <v>kg</v>
      </c>
      <c r="G6" s="34" t="s">
        <v>3</v>
      </c>
      <c r="H6" s="24" t="str">
        <f>IF(G7="",IF(COUNTA(I10:I39)&gt;2,INDEX(H10:H39,MATCH(3,J10:J39,0),1),""),"")</f>
        <v>Konečná Valentýna</v>
      </c>
      <c r="I6" s="58">
        <f>IF(G7="",IF(COUNTA(I10:I39)&gt;2,INDEX(I10:I39,MATCH(3,J10:J39,0),1),""),"")</f>
        <v>20</v>
      </c>
      <c r="J6" s="6" t="str">
        <f>IF(COUNTA(I10:I39)&gt;2,"kg","")</f>
        <v>kg</v>
      </c>
    </row>
    <row r="7" spans="2:10" ht="16.5" thickBot="1" x14ac:dyDescent="0.3">
      <c r="B7" s="120" t="str">
        <f>IF(OR(COUNTIF(E10:E39,1)&gt;1,COUNTIF(E10:E39,2)&gt;1),"více 1. nebo 2. míst","")</f>
        <v/>
      </c>
      <c r="C7" s="120"/>
      <c r="D7" s="120"/>
      <c r="E7" s="120"/>
      <c r="G7" s="120" t="str">
        <f>IF(OR(COUNTIF(J10:J39,1)&gt;1,COUNTIF(J10:J39,2)&gt;1),"více 1. nebo 2. míst","")</f>
        <v/>
      </c>
      <c r="H7" s="120"/>
      <c r="I7" s="120"/>
      <c r="J7" s="120"/>
    </row>
    <row r="8" spans="2:10" x14ac:dyDescent="0.25">
      <c r="B8" s="111" t="str">
        <f>B3</f>
        <v>8.A</v>
      </c>
      <c r="C8" s="112"/>
      <c r="D8" s="112"/>
      <c r="E8" s="113"/>
      <c r="G8" s="111" t="str">
        <f>G3</f>
        <v>8.B</v>
      </c>
      <c r="H8" s="112"/>
      <c r="I8" s="112"/>
      <c r="J8" s="113"/>
    </row>
    <row r="9" spans="2:10" x14ac:dyDescent="0.25">
      <c r="B9" s="7" t="s">
        <v>4</v>
      </c>
      <c r="C9" s="68" t="s">
        <v>5</v>
      </c>
      <c r="D9" s="8" t="s">
        <v>6</v>
      </c>
      <c r="E9" s="9" t="s">
        <v>7</v>
      </c>
      <c r="G9" s="7" t="s">
        <v>4</v>
      </c>
      <c r="H9" s="68" t="s">
        <v>5</v>
      </c>
      <c r="I9" s="8" t="s">
        <v>6</v>
      </c>
      <c r="J9" s="9" t="s">
        <v>7</v>
      </c>
    </row>
    <row r="10" spans="2:10" x14ac:dyDescent="0.25">
      <c r="B10" s="35" t="s">
        <v>1</v>
      </c>
      <c r="C10" s="73" t="s">
        <v>52</v>
      </c>
      <c r="D10" s="56"/>
      <c r="E10" s="10" t="str">
        <f t="shared" ref="E10:E39" si="0">IF(D10&gt;0,RANK(D10,$D$10:$D$39),"")</f>
        <v/>
      </c>
      <c r="G10" s="35" t="s">
        <v>1</v>
      </c>
      <c r="H10" s="73" t="s">
        <v>76</v>
      </c>
      <c r="I10" s="56"/>
      <c r="J10" s="10" t="str">
        <f t="shared" ref="J10:J39" si="1">IF(I10&gt;0,RANK(I10,$I$10:$I$39),"")</f>
        <v/>
      </c>
    </row>
    <row r="11" spans="2:10" x14ac:dyDescent="0.25">
      <c r="B11" s="35" t="s">
        <v>2</v>
      </c>
      <c r="C11" s="73" t="s">
        <v>53</v>
      </c>
      <c r="D11" s="56"/>
      <c r="E11" s="10" t="str">
        <f t="shared" si="0"/>
        <v/>
      </c>
      <c r="G11" s="35" t="s">
        <v>2</v>
      </c>
      <c r="H11" s="73" t="s">
        <v>77</v>
      </c>
      <c r="I11" s="56"/>
      <c r="J11" s="10" t="str">
        <f t="shared" si="1"/>
        <v/>
      </c>
    </row>
    <row r="12" spans="2:10" x14ac:dyDescent="0.25">
      <c r="B12" s="35" t="s">
        <v>3</v>
      </c>
      <c r="C12" s="73" t="s">
        <v>54</v>
      </c>
      <c r="D12" s="56"/>
      <c r="E12" s="10" t="str">
        <f t="shared" si="0"/>
        <v/>
      </c>
      <c r="G12" s="35" t="s">
        <v>3</v>
      </c>
      <c r="H12" s="73" t="s">
        <v>78</v>
      </c>
      <c r="I12" s="56"/>
      <c r="J12" s="10" t="str">
        <f t="shared" si="1"/>
        <v/>
      </c>
    </row>
    <row r="13" spans="2:10" x14ac:dyDescent="0.25">
      <c r="B13" s="35" t="s">
        <v>8</v>
      </c>
      <c r="C13" s="73" t="s">
        <v>55</v>
      </c>
      <c r="D13" s="56">
        <v>2</v>
      </c>
      <c r="E13" s="10">
        <f t="shared" si="0"/>
        <v>10</v>
      </c>
      <c r="G13" s="35" t="s">
        <v>8</v>
      </c>
      <c r="H13" s="73" t="s">
        <v>79</v>
      </c>
      <c r="I13" s="56">
        <v>4</v>
      </c>
      <c r="J13" s="10">
        <f t="shared" si="1"/>
        <v>7</v>
      </c>
    </row>
    <row r="14" spans="2:10" x14ac:dyDescent="0.25">
      <c r="B14" s="35" t="s">
        <v>9</v>
      </c>
      <c r="C14" s="73" t="s">
        <v>56</v>
      </c>
      <c r="D14" s="56"/>
      <c r="E14" s="10" t="str">
        <f t="shared" si="0"/>
        <v/>
      </c>
      <c r="G14" s="35" t="s">
        <v>9</v>
      </c>
      <c r="H14" s="73" t="s">
        <v>80</v>
      </c>
      <c r="I14" s="56"/>
      <c r="J14" s="10" t="str">
        <f t="shared" si="1"/>
        <v/>
      </c>
    </row>
    <row r="15" spans="2:10" x14ac:dyDescent="0.25">
      <c r="B15" s="35" t="s">
        <v>10</v>
      </c>
      <c r="C15" s="73" t="s">
        <v>57</v>
      </c>
      <c r="D15" s="56">
        <v>6</v>
      </c>
      <c r="E15" s="10">
        <f t="shared" si="0"/>
        <v>9</v>
      </c>
      <c r="G15" s="35" t="s">
        <v>10</v>
      </c>
      <c r="H15" s="73" t="s">
        <v>81</v>
      </c>
      <c r="I15" s="56">
        <v>121</v>
      </c>
      <c r="J15" s="10">
        <f t="shared" si="1"/>
        <v>1</v>
      </c>
    </row>
    <row r="16" spans="2:10" x14ac:dyDescent="0.25">
      <c r="B16" s="35" t="s">
        <v>11</v>
      </c>
      <c r="C16" s="73" t="s">
        <v>58</v>
      </c>
      <c r="D16" s="56">
        <v>1.5</v>
      </c>
      <c r="E16" s="10">
        <f t="shared" si="0"/>
        <v>11</v>
      </c>
      <c r="G16" s="35" t="s">
        <v>11</v>
      </c>
      <c r="H16" s="73" t="s">
        <v>82</v>
      </c>
      <c r="I16" s="56">
        <v>18</v>
      </c>
      <c r="J16" s="10">
        <f t="shared" si="1"/>
        <v>4</v>
      </c>
    </row>
    <row r="17" spans="2:10" x14ac:dyDescent="0.25">
      <c r="B17" s="35" t="s">
        <v>12</v>
      </c>
      <c r="C17" s="73" t="s">
        <v>59</v>
      </c>
      <c r="D17" s="56">
        <v>16</v>
      </c>
      <c r="E17" s="10">
        <f t="shared" si="0"/>
        <v>6</v>
      </c>
      <c r="G17" s="35" t="s">
        <v>12</v>
      </c>
      <c r="H17" s="73" t="s">
        <v>83</v>
      </c>
      <c r="I17" s="56">
        <v>13</v>
      </c>
      <c r="J17" s="10">
        <f t="shared" si="1"/>
        <v>5</v>
      </c>
    </row>
    <row r="18" spans="2:10" x14ac:dyDescent="0.25">
      <c r="B18" s="35" t="s">
        <v>13</v>
      </c>
      <c r="C18" s="73" t="s">
        <v>60</v>
      </c>
      <c r="D18" s="56"/>
      <c r="E18" s="10" t="str">
        <f t="shared" si="0"/>
        <v/>
      </c>
      <c r="G18" s="35" t="s">
        <v>13</v>
      </c>
      <c r="H18" s="73" t="s">
        <v>84</v>
      </c>
      <c r="I18" s="56"/>
      <c r="J18" s="10" t="str">
        <f t="shared" si="1"/>
        <v/>
      </c>
    </row>
    <row r="19" spans="2:10" x14ac:dyDescent="0.25">
      <c r="B19" s="35" t="s">
        <v>14</v>
      </c>
      <c r="C19" s="73" t="s">
        <v>61</v>
      </c>
      <c r="D19" s="56"/>
      <c r="E19" s="10" t="str">
        <f t="shared" si="0"/>
        <v/>
      </c>
      <c r="G19" s="35" t="s">
        <v>14</v>
      </c>
      <c r="H19" s="73" t="s">
        <v>85</v>
      </c>
      <c r="I19" s="56"/>
      <c r="J19" s="10" t="str">
        <f t="shared" si="1"/>
        <v/>
      </c>
    </row>
    <row r="20" spans="2:10" x14ac:dyDescent="0.25">
      <c r="B20" s="35" t="s">
        <v>15</v>
      </c>
      <c r="C20" s="73" t="s">
        <v>62</v>
      </c>
      <c r="D20" s="56">
        <v>9</v>
      </c>
      <c r="E20" s="10">
        <f t="shared" si="0"/>
        <v>8</v>
      </c>
      <c r="G20" s="35" t="s">
        <v>15</v>
      </c>
      <c r="H20" s="73" t="s">
        <v>86</v>
      </c>
      <c r="I20" s="56"/>
      <c r="J20" s="10" t="str">
        <f t="shared" si="1"/>
        <v/>
      </c>
    </row>
    <row r="21" spans="2:10" x14ac:dyDescent="0.25">
      <c r="B21" s="35" t="s">
        <v>16</v>
      </c>
      <c r="C21" s="73" t="s">
        <v>63</v>
      </c>
      <c r="D21" s="56"/>
      <c r="E21" s="10" t="str">
        <f t="shared" si="0"/>
        <v/>
      </c>
      <c r="G21" s="35" t="s">
        <v>16</v>
      </c>
      <c r="H21" s="73" t="s">
        <v>87</v>
      </c>
      <c r="I21" s="56">
        <v>100</v>
      </c>
      <c r="J21" s="10">
        <f t="shared" si="1"/>
        <v>2</v>
      </c>
    </row>
    <row r="22" spans="2:10" x14ac:dyDescent="0.25">
      <c r="B22" s="35" t="s">
        <v>17</v>
      </c>
      <c r="C22" s="73" t="s">
        <v>64</v>
      </c>
      <c r="D22" s="56">
        <v>44.5</v>
      </c>
      <c r="E22" s="10">
        <f t="shared" si="0"/>
        <v>3</v>
      </c>
      <c r="G22" s="35" t="s">
        <v>17</v>
      </c>
      <c r="H22" s="73" t="s">
        <v>88</v>
      </c>
      <c r="I22" s="56"/>
      <c r="J22" s="10" t="str">
        <f t="shared" si="1"/>
        <v/>
      </c>
    </row>
    <row r="23" spans="2:10" x14ac:dyDescent="0.25">
      <c r="B23" s="35" t="s">
        <v>18</v>
      </c>
      <c r="C23" s="73" t="s">
        <v>65</v>
      </c>
      <c r="D23" s="56"/>
      <c r="E23" s="10" t="str">
        <f t="shared" si="0"/>
        <v/>
      </c>
      <c r="G23" s="35" t="s">
        <v>18</v>
      </c>
      <c r="H23" s="73" t="s">
        <v>89</v>
      </c>
      <c r="I23" s="56"/>
      <c r="J23" s="10" t="str">
        <f t="shared" si="1"/>
        <v/>
      </c>
    </row>
    <row r="24" spans="2:10" x14ac:dyDescent="0.25">
      <c r="B24" s="35" t="s">
        <v>19</v>
      </c>
      <c r="C24" s="73" t="s">
        <v>66</v>
      </c>
      <c r="D24" s="56">
        <v>50</v>
      </c>
      <c r="E24" s="10">
        <f t="shared" si="0"/>
        <v>2</v>
      </c>
      <c r="G24" s="35" t="s">
        <v>19</v>
      </c>
      <c r="H24" s="73" t="s">
        <v>90</v>
      </c>
      <c r="I24" s="56"/>
      <c r="J24" s="10" t="str">
        <f t="shared" si="1"/>
        <v/>
      </c>
    </row>
    <row r="25" spans="2:10" x14ac:dyDescent="0.25">
      <c r="B25" s="35" t="s">
        <v>20</v>
      </c>
      <c r="C25" s="73" t="s">
        <v>67</v>
      </c>
      <c r="D25" s="56">
        <v>68</v>
      </c>
      <c r="E25" s="10">
        <f t="shared" si="0"/>
        <v>1</v>
      </c>
      <c r="G25" s="35" t="s">
        <v>20</v>
      </c>
      <c r="H25" s="73" t="s">
        <v>91</v>
      </c>
      <c r="I25" s="56"/>
      <c r="J25" s="10" t="str">
        <f t="shared" si="1"/>
        <v/>
      </c>
    </row>
    <row r="26" spans="2:10" x14ac:dyDescent="0.25">
      <c r="B26" s="35" t="s">
        <v>21</v>
      </c>
      <c r="C26" s="73" t="s">
        <v>68</v>
      </c>
      <c r="D26" s="56"/>
      <c r="E26" s="10" t="str">
        <f t="shared" si="0"/>
        <v/>
      </c>
      <c r="G26" s="35" t="s">
        <v>21</v>
      </c>
      <c r="H26" s="73" t="s">
        <v>92</v>
      </c>
      <c r="I26" s="56">
        <v>20</v>
      </c>
      <c r="J26" s="10">
        <f t="shared" si="1"/>
        <v>3</v>
      </c>
    </row>
    <row r="27" spans="2:10" x14ac:dyDescent="0.25">
      <c r="B27" s="35" t="s">
        <v>22</v>
      </c>
      <c r="C27" s="73" t="s">
        <v>69</v>
      </c>
      <c r="D27" s="56">
        <v>11</v>
      </c>
      <c r="E27" s="10">
        <f t="shared" si="0"/>
        <v>7</v>
      </c>
      <c r="G27" s="35" t="s">
        <v>22</v>
      </c>
      <c r="H27" s="73" t="s">
        <v>93</v>
      </c>
      <c r="I27" s="56"/>
      <c r="J27" s="10" t="str">
        <f t="shared" si="1"/>
        <v/>
      </c>
    </row>
    <row r="28" spans="2:10" x14ac:dyDescent="0.25">
      <c r="B28" s="35" t="s">
        <v>23</v>
      </c>
      <c r="C28" s="74" t="s">
        <v>70</v>
      </c>
      <c r="D28" s="56"/>
      <c r="E28" s="10" t="str">
        <f t="shared" si="0"/>
        <v/>
      </c>
      <c r="G28" s="35" t="s">
        <v>23</v>
      </c>
      <c r="H28" s="74" t="s">
        <v>94</v>
      </c>
      <c r="I28" s="56"/>
      <c r="J28" s="10" t="str">
        <f t="shared" si="1"/>
        <v/>
      </c>
    </row>
    <row r="29" spans="2:10" x14ac:dyDescent="0.25">
      <c r="B29" s="35" t="s">
        <v>24</v>
      </c>
      <c r="C29" s="74" t="s">
        <v>71</v>
      </c>
      <c r="D29" s="56"/>
      <c r="E29" s="10" t="str">
        <f t="shared" si="0"/>
        <v/>
      </c>
      <c r="G29" s="35" t="s">
        <v>24</v>
      </c>
      <c r="H29" s="74" t="s">
        <v>95</v>
      </c>
      <c r="I29" s="56">
        <v>6</v>
      </c>
      <c r="J29" s="10">
        <f t="shared" si="1"/>
        <v>6</v>
      </c>
    </row>
    <row r="30" spans="2:10" x14ac:dyDescent="0.25">
      <c r="B30" s="35" t="s">
        <v>25</v>
      </c>
      <c r="C30" s="73" t="s">
        <v>72</v>
      </c>
      <c r="D30" s="56"/>
      <c r="E30" s="10" t="str">
        <f t="shared" si="0"/>
        <v/>
      </c>
      <c r="G30" s="35" t="s">
        <v>25</v>
      </c>
      <c r="H30" s="73" t="s">
        <v>96</v>
      </c>
      <c r="I30" s="56"/>
      <c r="J30" s="10" t="str">
        <f t="shared" si="1"/>
        <v/>
      </c>
    </row>
    <row r="31" spans="2:10" x14ac:dyDescent="0.25">
      <c r="B31" s="35" t="s">
        <v>26</v>
      </c>
      <c r="C31" s="73" t="s">
        <v>73</v>
      </c>
      <c r="D31" s="56"/>
      <c r="E31" s="10" t="str">
        <f t="shared" si="0"/>
        <v/>
      </c>
      <c r="G31" s="35" t="s">
        <v>26</v>
      </c>
      <c r="H31" s="73" t="s">
        <v>97</v>
      </c>
      <c r="I31" s="56"/>
      <c r="J31" s="10" t="str">
        <f t="shared" si="1"/>
        <v/>
      </c>
    </row>
    <row r="32" spans="2:10" x14ac:dyDescent="0.25">
      <c r="B32" s="35" t="s">
        <v>27</v>
      </c>
      <c r="C32" s="73" t="s">
        <v>74</v>
      </c>
      <c r="D32" s="56">
        <v>22</v>
      </c>
      <c r="E32" s="10">
        <f t="shared" si="0"/>
        <v>4</v>
      </c>
      <c r="G32" s="35" t="s">
        <v>27</v>
      </c>
      <c r="H32" s="73" t="s">
        <v>98</v>
      </c>
      <c r="I32" s="56"/>
      <c r="J32" s="10" t="str">
        <f t="shared" si="1"/>
        <v/>
      </c>
    </row>
    <row r="33" spans="2:10" x14ac:dyDescent="0.25">
      <c r="B33" s="35" t="s">
        <v>28</v>
      </c>
      <c r="C33" s="73" t="s">
        <v>75</v>
      </c>
      <c r="D33" s="56">
        <v>21</v>
      </c>
      <c r="E33" s="10">
        <f t="shared" si="0"/>
        <v>5</v>
      </c>
      <c r="G33" s="35" t="s">
        <v>28</v>
      </c>
      <c r="H33" s="73" t="s">
        <v>99</v>
      </c>
      <c r="I33" s="56"/>
      <c r="J33" s="10" t="str">
        <f t="shared" si="1"/>
        <v/>
      </c>
    </row>
    <row r="34" spans="2:10" x14ac:dyDescent="0.25">
      <c r="B34" s="35" t="s">
        <v>29</v>
      </c>
      <c r="C34" s="50"/>
      <c r="D34" s="56"/>
      <c r="E34" s="10" t="str">
        <f t="shared" si="0"/>
        <v/>
      </c>
      <c r="G34" s="35" t="s">
        <v>29</v>
      </c>
      <c r="H34" s="50"/>
      <c r="I34" s="56"/>
      <c r="J34" s="10" t="str">
        <f t="shared" si="1"/>
        <v/>
      </c>
    </row>
    <row r="35" spans="2:10" x14ac:dyDescent="0.25">
      <c r="B35" s="35" t="s">
        <v>30</v>
      </c>
      <c r="C35" s="50"/>
      <c r="D35" s="56"/>
      <c r="E35" s="10" t="str">
        <f t="shared" si="0"/>
        <v/>
      </c>
      <c r="G35" s="35" t="s">
        <v>30</v>
      </c>
      <c r="H35" s="50"/>
      <c r="I35" s="56"/>
      <c r="J35" s="10" t="str">
        <f t="shared" si="1"/>
        <v/>
      </c>
    </row>
    <row r="36" spans="2:10" x14ac:dyDescent="0.25">
      <c r="B36" s="35" t="s">
        <v>31</v>
      </c>
      <c r="C36" s="50"/>
      <c r="D36" s="56"/>
      <c r="E36" s="10" t="str">
        <f t="shared" si="0"/>
        <v/>
      </c>
      <c r="G36" s="35" t="s">
        <v>31</v>
      </c>
      <c r="H36" s="50"/>
      <c r="I36" s="56"/>
      <c r="J36" s="10" t="str">
        <f t="shared" si="1"/>
        <v/>
      </c>
    </row>
    <row r="37" spans="2:10" x14ac:dyDescent="0.25">
      <c r="B37" s="35" t="s">
        <v>32</v>
      </c>
      <c r="C37" s="50"/>
      <c r="D37" s="56"/>
      <c r="E37" s="10" t="str">
        <f t="shared" si="0"/>
        <v/>
      </c>
      <c r="G37" s="35" t="s">
        <v>32</v>
      </c>
      <c r="H37" s="50"/>
      <c r="I37" s="56"/>
      <c r="J37" s="10" t="str">
        <f t="shared" si="1"/>
        <v/>
      </c>
    </row>
    <row r="38" spans="2:10" x14ac:dyDescent="0.25">
      <c r="B38" s="35" t="s">
        <v>33</v>
      </c>
      <c r="C38" s="50"/>
      <c r="D38" s="56"/>
      <c r="E38" s="10" t="str">
        <f t="shared" si="0"/>
        <v/>
      </c>
      <c r="G38" s="35" t="s">
        <v>33</v>
      </c>
      <c r="H38" s="50"/>
      <c r="I38" s="56"/>
      <c r="J38" s="10" t="str">
        <f t="shared" si="1"/>
        <v/>
      </c>
    </row>
    <row r="39" spans="2:10" x14ac:dyDescent="0.25">
      <c r="B39" s="35" t="s">
        <v>34</v>
      </c>
      <c r="C39" s="50"/>
      <c r="D39" s="56"/>
      <c r="E39" s="10" t="str">
        <f t="shared" si="0"/>
        <v/>
      </c>
      <c r="G39" s="35" t="s">
        <v>34</v>
      </c>
      <c r="H39" s="50"/>
      <c r="I39" s="56"/>
      <c r="J39" s="10" t="str">
        <f t="shared" si="1"/>
        <v/>
      </c>
    </row>
    <row r="40" spans="2:10" x14ac:dyDescent="0.25">
      <c r="B40" s="116" t="s">
        <v>36</v>
      </c>
      <c r="C40" s="117"/>
      <c r="D40" s="114">
        <f>IF(SUM(D10:D39)=0,"",SUM(D10:D39))</f>
        <v>251</v>
      </c>
      <c r="E40" s="115"/>
      <c r="G40" s="116" t="s">
        <v>36</v>
      </c>
      <c r="H40" s="117"/>
      <c r="I40" s="114">
        <f>IF(SUM(I10:I39)=0,"",SUM(I10:I39))</f>
        <v>282</v>
      </c>
      <c r="J40" s="115"/>
    </row>
    <row r="41" spans="2:10" x14ac:dyDescent="0.25">
      <c r="B41" s="116" t="s">
        <v>144</v>
      </c>
      <c r="C41" s="117"/>
      <c r="D41" s="114">
        <f>IF(SUM(D10:D39)=0,"",D40/COUNTA(C10:C39))</f>
        <v>10.458333333333334</v>
      </c>
      <c r="E41" s="115"/>
      <c r="G41" s="116" t="s">
        <v>144</v>
      </c>
      <c r="H41" s="117"/>
      <c r="I41" s="114">
        <f>IF(SUM(I10:I39)=0,"",I40/COUNTA(H10:H39))</f>
        <v>11.75</v>
      </c>
      <c r="J41" s="115"/>
    </row>
    <row r="42" spans="2:10" x14ac:dyDescent="0.25">
      <c r="B42" s="116" t="s">
        <v>37</v>
      </c>
      <c r="C42" s="117"/>
      <c r="D42" s="118">
        <f>IF(SUM(E10:E39)=0,"",COUNT(E10:E39))</f>
        <v>11</v>
      </c>
      <c r="E42" s="119"/>
      <c r="G42" s="116" t="s">
        <v>37</v>
      </c>
      <c r="H42" s="117"/>
      <c r="I42" s="118">
        <f>IF(SUM(J10:J39)=0,"",COUNT(J10:J39))</f>
        <v>7</v>
      </c>
      <c r="J42" s="119"/>
    </row>
    <row r="43" spans="2:10" ht="16.5" thickBot="1" x14ac:dyDescent="0.3">
      <c r="B43" s="122" t="s">
        <v>38</v>
      </c>
      <c r="C43" s="123"/>
      <c r="D43" s="124">
        <f>IF(SUM(D10:D39)=0,"",D42/COUNTA(C10:C39))</f>
        <v>0.45833333333333331</v>
      </c>
      <c r="E43" s="125"/>
      <c r="G43" s="122" t="s">
        <v>38</v>
      </c>
      <c r="H43" s="123"/>
      <c r="I43" s="124">
        <f>IF(SUM(I10:I39)=0,"",I42/COUNTA(H10:H39))</f>
        <v>0.29166666666666669</v>
      </c>
      <c r="J43" s="125"/>
    </row>
  </sheetData>
  <sheetProtection sheet="1" objects="1" scenarios="1"/>
  <mergeCells count="24">
    <mergeCell ref="G43:H43"/>
    <mergeCell ref="I43:J43"/>
    <mergeCell ref="B42:C42"/>
    <mergeCell ref="D42:E42"/>
    <mergeCell ref="B43:C43"/>
    <mergeCell ref="D43:E43"/>
    <mergeCell ref="G42:H42"/>
    <mergeCell ref="I42:J42"/>
    <mergeCell ref="B1:J1"/>
    <mergeCell ref="G41:H41"/>
    <mergeCell ref="I41:J41"/>
    <mergeCell ref="B2:J2"/>
    <mergeCell ref="B3:E3"/>
    <mergeCell ref="B41:C41"/>
    <mergeCell ref="B7:E7"/>
    <mergeCell ref="G7:J7"/>
    <mergeCell ref="D40:E40"/>
    <mergeCell ref="D41:E41"/>
    <mergeCell ref="B8:E8"/>
    <mergeCell ref="B40:C40"/>
    <mergeCell ref="G3:J3"/>
    <mergeCell ref="G8:J8"/>
    <mergeCell ref="G40:H40"/>
    <mergeCell ref="I40:J40"/>
  </mergeCells>
  <phoneticPr fontId="2" type="noConversion"/>
  <conditionalFormatting sqref="D10:D39">
    <cfRule type="cellIs" dxfId="14" priority="3" operator="greaterThanOrEqual">
      <formula>100</formula>
    </cfRule>
    <cfRule type="cellIs" dxfId="13" priority="4" operator="greaterThanOrEqual">
      <formula>50</formula>
    </cfRule>
  </conditionalFormatting>
  <conditionalFormatting sqref="I10:I39">
    <cfRule type="cellIs" dxfId="12" priority="1" operator="greaterThanOrEqual">
      <formula>100</formula>
    </cfRule>
    <cfRule type="cellIs" dxfId="11" priority="2" operator="greaterThanOrEqual">
      <formula>50</formula>
    </cfRule>
  </conditionalFormatting>
  <conditionalFormatting sqref="C10:C39 H10:H39">
    <cfRule type="expression" dxfId="10" priority="9" stopIfTrue="1">
      <formula>D10&gt;99</formula>
    </cfRule>
    <cfRule type="expression" dxfId="9" priority="10" stopIfTrue="1">
      <formula>D10&gt;49.9</formula>
    </cfRule>
  </conditionalFormatting>
  <conditionalFormatting sqref="B7:E7 G7:J7">
    <cfRule type="cellIs" dxfId="8" priority="11" stopIfTrue="1" operator="equal">
      <formula>"více 1. nebo 2. míst"</formula>
    </cfRule>
  </conditionalFormatting>
  <hyperlinks>
    <hyperlink ref="B2:J2" location="škola!B2" tooltip="proklik na buňku, ve které se termín zadává" display="škola!B2"/>
  </hyperlinks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B1:J44"/>
  <sheetViews>
    <sheetView showGridLines="0" workbookViewId="0">
      <selection activeCell="N7" sqref="N7"/>
    </sheetView>
  </sheetViews>
  <sheetFormatPr defaultRowHeight="15.75" x14ac:dyDescent="0.25"/>
  <cols>
    <col min="1" max="1" width="5.7109375" customWidth="1"/>
    <col min="2" max="2" width="3.5703125" style="2" bestFit="1" customWidth="1"/>
    <col min="3" max="3" width="20.7109375" style="67" customWidth="1"/>
    <col min="4" max="4" width="7.28515625" style="2" customWidth="1"/>
    <col min="5" max="5" width="4.5703125" style="2" bestFit="1" customWidth="1"/>
    <col min="6" max="6" width="5.7109375" customWidth="1"/>
    <col min="7" max="7" width="3.5703125" style="2" bestFit="1" customWidth="1"/>
    <col min="8" max="8" width="20.7109375" style="67" customWidth="1"/>
    <col min="9" max="9" width="7.28515625" style="2" customWidth="1"/>
    <col min="10" max="10" width="4.5703125" style="2" bestFit="1" customWidth="1"/>
  </cols>
  <sheetData>
    <row r="1" spans="2:10" ht="25.5" x14ac:dyDescent="0.25">
      <c r="B1" s="107" t="s">
        <v>39</v>
      </c>
      <c r="C1" s="107"/>
      <c r="D1" s="107"/>
      <c r="E1" s="107"/>
      <c r="F1" s="107"/>
      <c r="G1" s="107"/>
      <c r="H1" s="107"/>
      <c r="I1" s="107"/>
      <c r="J1" s="107"/>
    </row>
    <row r="2" spans="2:10" ht="30" customHeight="1" thickBot="1" x14ac:dyDescent="0.3">
      <c r="B2" s="108" t="str">
        <f>škola!B2</f>
        <v>22. září 2022</v>
      </c>
      <c r="C2" s="121"/>
      <c r="D2" s="121"/>
      <c r="E2" s="121"/>
      <c r="F2" s="121"/>
      <c r="G2" s="121"/>
      <c r="H2" s="121"/>
      <c r="I2" s="121"/>
      <c r="J2" s="121"/>
    </row>
    <row r="3" spans="2:10" x14ac:dyDescent="0.25">
      <c r="B3" s="111" t="s">
        <v>50</v>
      </c>
      <c r="C3" s="112"/>
      <c r="D3" s="112"/>
      <c r="E3" s="113"/>
      <c r="G3" s="111" t="s">
        <v>51</v>
      </c>
      <c r="H3" s="112"/>
      <c r="I3" s="112"/>
      <c r="J3" s="113"/>
    </row>
    <row r="4" spans="2:10" x14ac:dyDescent="0.25">
      <c r="B4" s="35" t="s">
        <v>1</v>
      </c>
      <c r="C4" s="23" t="str">
        <f>IF(SUM(D10:D39)=0,"",INDEX(C10:C39,MATCH(1,E10:E39,0),1))</f>
        <v>Salajková Šárka</v>
      </c>
      <c r="D4" s="57">
        <f>IF(SUM(D10:D39)=0,"",INDEX(D10:D39,MATCH(1,E10:E39,0),1))</f>
        <v>26</v>
      </c>
      <c r="E4" s="4" t="str">
        <f>IF(SUM(D10:D39)=0,"","kg")</f>
        <v>kg</v>
      </c>
      <c r="G4" s="33" t="s">
        <v>1</v>
      </c>
      <c r="H4" s="23" t="str">
        <f>IF(SUM(I10:I39)=0,"",INDEX(H10:H39,MATCH(1,J10:J39,0),1))</f>
        <v>Straková Alžběta</v>
      </c>
      <c r="I4" s="57">
        <f>IF(SUM(I10:I39)=0,"",INDEX(I10:I39,MATCH(1,J10:J39,0),1))</f>
        <v>40</v>
      </c>
      <c r="J4" s="4" t="str">
        <f>IF(SUM(I10:I39)=0,"","kg")</f>
        <v>kg</v>
      </c>
    </row>
    <row r="5" spans="2:10" x14ac:dyDescent="0.25">
      <c r="B5" s="35" t="s">
        <v>2</v>
      </c>
      <c r="C5" s="23" t="str">
        <f>IF(B7="",IF(COUNTA(D10:D39)&gt;1,INDEX(C10:C39,MATCH(2,E10:E39,0),1),""),"")</f>
        <v>Trešek Jakub</v>
      </c>
      <c r="D5" s="57">
        <f>IF(B7="",IF(COUNTA(D10:D39)&gt;1,INDEX(D10:D39,MATCH(2,E10:E39,0),1),""),"")</f>
        <v>12</v>
      </c>
      <c r="E5" s="4" t="str">
        <f>IF(COUNTA(D10:D39)&gt;1,"kg","")</f>
        <v>kg</v>
      </c>
      <c r="G5" s="33" t="s">
        <v>2</v>
      </c>
      <c r="H5" s="23" t="str">
        <f>IF(G7="",IF(COUNTA(I10:I39)&gt;1,INDEX(H10:H39,MATCH(2,J10:J39,0),1),""),"")</f>
        <v>Vala Kryštof</v>
      </c>
      <c r="I5" s="57">
        <f>IF(G7="",IF(COUNTA(I10:I39)&gt;1,INDEX(I$10:I39,MATCH(2,J10:J39,0),1),""),"")</f>
        <v>27.6</v>
      </c>
      <c r="J5" s="4" t="str">
        <f>IF(COUNTA(I10:I39)&gt;1,"kg","")</f>
        <v>kg</v>
      </c>
    </row>
    <row r="6" spans="2:10" ht="16.5" thickBot="1" x14ac:dyDescent="0.3">
      <c r="B6" s="36" t="s">
        <v>3</v>
      </c>
      <c r="C6" s="24" t="str">
        <f>IF(B7="",IF(COUNTA(D10:D39)&gt;2,INDEX(C10:C39,MATCH(3,E10:E39,0),1),""),"")</f>
        <v>Hosajová Barbora</v>
      </c>
      <c r="D6" s="58">
        <f>IF(B7="",IF(COUNTA(D10:D39)&gt;2,INDEX(D10:D39,MATCH(3,E10:E39,0),1),""),"")</f>
        <v>11</v>
      </c>
      <c r="E6" s="6" t="str">
        <f>IF(COUNTA(D10:D39)&gt;2,"kg","")</f>
        <v>kg</v>
      </c>
      <c r="G6" s="34" t="s">
        <v>3</v>
      </c>
      <c r="H6" s="24" t="str">
        <f>IF(G7="",IF(COUNTA(I10:I39)&gt;2,INDEX(H10:H39,MATCH(3,J10:J39,0),1),""),"")</f>
        <v>Vala Tomáš</v>
      </c>
      <c r="I6" s="58">
        <f>IF(G7="",IF(COUNTA(I10:I39)&gt;2,INDEX(I10:I39,MATCH(3,J10:J39,0),1),""),"")</f>
        <v>27.4</v>
      </c>
      <c r="J6" s="6" t="str">
        <f>IF(COUNTA(I10:I39)&gt;2,"kg","")</f>
        <v>kg</v>
      </c>
    </row>
    <row r="7" spans="2:10" ht="16.5" thickBot="1" x14ac:dyDescent="0.3">
      <c r="B7" s="120" t="str">
        <f>IF(OR(COUNTIF(E10:E39,1)&gt;1,COUNTIF(E10:E39,2)&gt;1),"více 1. nebo 2. míst","")</f>
        <v/>
      </c>
      <c r="C7" s="120"/>
      <c r="D7" s="120"/>
      <c r="E7" s="120"/>
      <c r="G7" s="120" t="str">
        <f>IF(OR(COUNTIF(J10:J39,1)&gt;1,COUNTIF(J10:J39,2)&gt;1),"více 1. nebo 2. míst","")</f>
        <v/>
      </c>
      <c r="H7" s="120"/>
      <c r="I7" s="120"/>
      <c r="J7" s="120"/>
    </row>
    <row r="8" spans="2:10" x14ac:dyDescent="0.25">
      <c r="B8" s="111" t="str">
        <f>B3</f>
        <v>9.A</v>
      </c>
      <c r="C8" s="112"/>
      <c r="D8" s="112"/>
      <c r="E8" s="113"/>
      <c r="G8" s="111" t="str">
        <f>G3</f>
        <v>9.B</v>
      </c>
      <c r="H8" s="112"/>
      <c r="I8" s="112"/>
      <c r="J8" s="113"/>
    </row>
    <row r="9" spans="2:10" x14ac:dyDescent="0.25">
      <c r="B9" s="7" t="s">
        <v>4</v>
      </c>
      <c r="C9" s="68" t="s">
        <v>5</v>
      </c>
      <c r="D9" s="8" t="s">
        <v>6</v>
      </c>
      <c r="E9" s="9" t="s">
        <v>7</v>
      </c>
      <c r="G9" s="7" t="s">
        <v>4</v>
      </c>
      <c r="H9" s="68" t="s">
        <v>5</v>
      </c>
      <c r="I9" s="8" t="s">
        <v>6</v>
      </c>
      <c r="J9" s="9" t="s">
        <v>7</v>
      </c>
    </row>
    <row r="10" spans="2:10" x14ac:dyDescent="0.25">
      <c r="B10" s="35" t="s">
        <v>1</v>
      </c>
      <c r="C10" s="71" t="s">
        <v>122</v>
      </c>
      <c r="D10" s="56"/>
      <c r="E10" s="10" t="str">
        <f t="shared" ref="E10:E39" si="0">IF(D10&gt;0,RANK(D10,$D$10:$D$39),"")</f>
        <v/>
      </c>
      <c r="G10" s="35" t="s">
        <v>1</v>
      </c>
      <c r="H10" s="71" t="s">
        <v>100</v>
      </c>
      <c r="I10" s="56">
        <v>5</v>
      </c>
      <c r="J10" s="10">
        <f t="shared" ref="J10:J39" si="1">IF(I10&gt;0,RANK(I10,$I$10:$I$39),"")</f>
        <v>8</v>
      </c>
    </row>
    <row r="11" spans="2:10" x14ac:dyDescent="0.25">
      <c r="B11" s="35" t="s">
        <v>2</v>
      </c>
      <c r="C11" s="71" t="s">
        <v>123</v>
      </c>
      <c r="D11" s="56">
        <v>6</v>
      </c>
      <c r="E11" s="10">
        <f t="shared" si="0"/>
        <v>4</v>
      </c>
      <c r="G11" s="35" t="s">
        <v>2</v>
      </c>
      <c r="H11" s="71" t="s">
        <v>101</v>
      </c>
      <c r="I11" s="56">
        <v>5</v>
      </c>
      <c r="J11" s="10">
        <f t="shared" si="1"/>
        <v>8</v>
      </c>
    </row>
    <row r="12" spans="2:10" x14ac:dyDescent="0.25">
      <c r="B12" s="35" t="s">
        <v>3</v>
      </c>
      <c r="C12" s="71" t="s">
        <v>124</v>
      </c>
      <c r="D12" s="56">
        <v>11</v>
      </c>
      <c r="E12" s="10">
        <f t="shared" si="0"/>
        <v>3</v>
      </c>
      <c r="G12" s="35" t="s">
        <v>3</v>
      </c>
      <c r="H12" s="71" t="s">
        <v>102</v>
      </c>
      <c r="I12" s="56">
        <v>10</v>
      </c>
      <c r="J12" s="10">
        <f t="shared" si="1"/>
        <v>6</v>
      </c>
    </row>
    <row r="13" spans="2:10" x14ac:dyDescent="0.25">
      <c r="B13" s="35" t="s">
        <v>8</v>
      </c>
      <c r="C13" s="71" t="s">
        <v>125</v>
      </c>
      <c r="D13" s="56">
        <v>6</v>
      </c>
      <c r="E13" s="10">
        <f t="shared" si="0"/>
        <v>4</v>
      </c>
      <c r="G13" s="35" t="s">
        <v>8</v>
      </c>
      <c r="H13" s="71" t="s">
        <v>103</v>
      </c>
      <c r="I13" s="56">
        <v>5</v>
      </c>
      <c r="J13" s="10">
        <f t="shared" si="1"/>
        <v>8</v>
      </c>
    </row>
    <row r="14" spans="2:10" x14ac:dyDescent="0.25">
      <c r="B14" s="35" t="s">
        <v>9</v>
      </c>
      <c r="C14" s="71" t="s">
        <v>126</v>
      </c>
      <c r="D14" s="56">
        <v>6</v>
      </c>
      <c r="E14" s="10">
        <f t="shared" si="0"/>
        <v>4</v>
      </c>
      <c r="G14" s="35" t="s">
        <v>9</v>
      </c>
      <c r="H14" s="71" t="s">
        <v>104</v>
      </c>
      <c r="I14" s="56">
        <v>10</v>
      </c>
      <c r="J14" s="10">
        <f t="shared" si="1"/>
        <v>6</v>
      </c>
    </row>
    <row r="15" spans="2:10" x14ac:dyDescent="0.25">
      <c r="B15" s="35" t="s">
        <v>10</v>
      </c>
      <c r="C15" s="71" t="s">
        <v>127</v>
      </c>
      <c r="D15" s="56">
        <v>6</v>
      </c>
      <c r="E15" s="10">
        <f t="shared" si="0"/>
        <v>4</v>
      </c>
      <c r="G15" s="35" t="s">
        <v>10</v>
      </c>
      <c r="H15" s="71" t="s">
        <v>105</v>
      </c>
      <c r="I15" s="56">
        <v>5</v>
      </c>
      <c r="J15" s="10">
        <f t="shared" si="1"/>
        <v>8</v>
      </c>
    </row>
    <row r="16" spans="2:10" x14ac:dyDescent="0.25">
      <c r="B16" s="35" t="s">
        <v>11</v>
      </c>
      <c r="C16" s="71" t="s">
        <v>128</v>
      </c>
      <c r="D16" s="56">
        <v>6</v>
      </c>
      <c r="E16" s="10">
        <f t="shared" si="0"/>
        <v>4</v>
      </c>
      <c r="G16" s="35" t="s">
        <v>11</v>
      </c>
      <c r="H16" s="71" t="s">
        <v>106</v>
      </c>
      <c r="I16" s="56">
        <v>24</v>
      </c>
      <c r="J16" s="10">
        <f t="shared" si="1"/>
        <v>4</v>
      </c>
    </row>
    <row r="17" spans="2:10" x14ac:dyDescent="0.25">
      <c r="B17" s="35" t="s">
        <v>12</v>
      </c>
      <c r="C17" s="71" t="s">
        <v>129</v>
      </c>
      <c r="D17" s="56">
        <v>6</v>
      </c>
      <c r="E17" s="10">
        <f t="shared" si="0"/>
        <v>4</v>
      </c>
      <c r="G17" s="35" t="s">
        <v>12</v>
      </c>
      <c r="H17" s="71" t="s">
        <v>107</v>
      </c>
      <c r="I17" s="56">
        <v>17</v>
      </c>
      <c r="J17" s="10">
        <f t="shared" si="1"/>
        <v>5</v>
      </c>
    </row>
    <row r="18" spans="2:10" x14ac:dyDescent="0.25">
      <c r="B18" s="35" t="s">
        <v>13</v>
      </c>
      <c r="C18" s="71" t="s">
        <v>138</v>
      </c>
      <c r="D18" s="56">
        <v>6</v>
      </c>
      <c r="E18" s="10">
        <f t="shared" si="0"/>
        <v>4</v>
      </c>
      <c r="G18" s="35" t="s">
        <v>13</v>
      </c>
      <c r="H18" s="71" t="s">
        <v>108</v>
      </c>
      <c r="I18" s="56">
        <v>5</v>
      </c>
      <c r="J18" s="10">
        <f t="shared" si="1"/>
        <v>8</v>
      </c>
    </row>
    <row r="19" spans="2:10" x14ac:dyDescent="0.25">
      <c r="B19" s="35" t="s">
        <v>14</v>
      </c>
      <c r="C19" s="71" t="s">
        <v>130</v>
      </c>
      <c r="D19" s="56">
        <v>6</v>
      </c>
      <c r="E19" s="10">
        <f t="shared" si="0"/>
        <v>4</v>
      </c>
      <c r="G19" s="35" t="s">
        <v>14</v>
      </c>
      <c r="H19" s="71" t="s">
        <v>109</v>
      </c>
      <c r="I19" s="56">
        <v>5</v>
      </c>
      <c r="J19" s="10">
        <f t="shared" si="1"/>
        <v>8</v>
      </c>
    </row>
    <row r="20" spans="2:10" x14ac:dyDescent="0.25">
      <c r="B20" s="35" t="s">
        <v>15</v>
      </c>
      <c r="C20" s="71" t="s">
        <v>131</v>
      </c>
      <c r="D20" s="56">
        <v>6</v>
      </c>
      <c r="E20" s="10">
        <f t="shared" si="0"/>
        <v>4</v>
      </c>
      <c r="G20" s="35" t="s">
        <v>15</v>
      </c>
      <c r="H20" s="71" t="s">
        <v>110</v>
      </c>
      <c r="I20" s="56">
        <v>5</v>
      </c>
      <c r="J20" s="10">
        <f t="shared" si="1"/>
        <v>8</v>
      </c>
    </row>
    <row r="21" spans="2:10" x14ac:dyDescent="0.25">
      <c r="B21" s="35" t="s">
        <v>16</v>
      </c>
      <c r="C21" s="71" t="s">
        <v>132</v>
      </c>
      <c r="D21" s="56">
        <v>6</v>
      </c>
      <c r="E21" s="10">
        <f t="shared" si="0"/>
        <v>4</v>
      </c>
      <c r="G21" s="35" t="s">
        <v>16</v>
      </c>
      <c r="H21" s="71" t="s">
        <v>111</v>
      </c>
      <c r="I21" s="56">
        <v>5</v>
      </c>
      <c r="J21" s="10">
        <f t="shared" si="1"/>
        <v>8</v>
      </c>
    </row>
    <row r="22" spans="2:10" x14ac:dyDescent="0.25">
      <c r="B22" s="35" t="s">
        <v>17</v>
      </c>
      <c r="C22" s="71" t="s">
        <v>133</v>
      </c>
      <c r="D22" s="56">
        <v>26</v>
      </c>
      <c r="E22" s="10">
        <f t="shared" si="0"/>
        <v>1</v>
      </c>
      <c r="G22" s="35" t="s">
        <v>17</v>
      </c>
      <c r="H22" s="71" t="s">
        <v>112</v>
      </c>
      <c r="I22" s="56">
        <v>5</v>
      </c>
      <c r="J22" s="10">
        <f t="shared" si="1"/>
        <v>8</v>
      </c>
    </row>
    <row r="23" spans="2:10" x14ac:dyDescent="0.25">
      <c r="B23" s="35" t="s">
        <v>18</v>
      </c>
      <c r="C23" s="71" t="s">
        <v>134</v>
      </c>
      <c r="D23" s="56">
        <v>6</v>
      </c>
      <c r="E23" s="10">
        <f t="shared" si="0"/>
        <v>4</v>
      </c>
      <c r="G23" s="35" t="s">
        <v>18</v>
      </c>
      <c r="H23" s="71" t="s">
        <v>113</v>
      </c>
      <c r="I23" s="56">
        <v>40</v>
      </c>
      <c r="J23" s="10">
        <f t="shared" si="1"/>
        <v>1</v>
      </c>
    </row>
    <row r="24" spans="2:10" x14ac:dyDescent="0.25">
      <c r="B24" s="35" t="s">
        <v>19</v>
      </c>
      <c r="C24" s="71" t="s">
        <v>135</v>
      </c>
      <c r="D24" s="56">
        <v>12</v>
      </c>
      <c r="E24" s="10">
        <f t="shared" si="0"/>
        <v>2</v>
      </c>
      <c r="G24" s="35" t="s">
        <v>19</v>
      </c>
      <c r="H24" s="71" t="s">
        <v>114</v>
      </c>
      <c r="I24" s="56">
        <v>5</v>
      </c>
      <c r="J24" s="10">
        <f t="shared" si="1"/>
        <v>8</v>
      </c>
    </row>
    <row r="25" spans="2:10" x14ac:dyDescent="0.25">
      <c r="B25" s="35" t="s">
        <v>20</v>
      </c>
      <c r="C25" s="71" t="s">
        <v>136</v>
      </c>
      <c r="D25" s="56">
        <v>6</v>
      </c>
      <c r="E25" s="10">
        <f t="shared" si="0"/>
        <v>4</v>
      </c>
      <c r="G25" s="35" t="s">
        <v>20</v>
      </c>
      <c r="H25" s="71" t="s">
        <v>115</v>
      </c>
      <c r="I25" s="56">
        <v>5</v>
      </c>
      <c r="J25" s="10">
        <f t="shared" si="1"/>
        <v>8</v>
      </c>
    </row>
    <row r="26" spans="2:10" x14ac:dyDescent="0.25">
      <c r="B26" s="35" t="s">
        <v>21</v>
      </c>
      <c r="C26" s="72" t="s">
        <v>137</v>
      </c>
      <c r="D26" s="56">
        <v>6</v>
      </c>
      <c r="E26" s="10">
        <f t="shared" si="0"/>
        <v>4</v>
      </c>
      <c r="G26" s="35" t="s">
        <v>21</v>
      </c>
      <c r="H26" s="72" t="s">
        <v>116</v>
      </c>
      <c r="I26" s="56">
        <v>5</v>
      </c>
      <c r="J26" s="10">
        <f t="shared" si="1"/>
        <v>8</v>
      </c>
    </row>
    <row r="27" spans="2:10" x14ac:dyDescent="0.25">
      <c r="B27" s="35" t="s">
        <v>22</v>
      </c>
      <c r="C27" s="50"/>
      <c r="D27" s="56"/>
      <c r="E27" s="10" t="str">
        <f t="shared" si="0"/>
        <v/>
      </c>
      <c r="G27" s="35" t="s">
        <v>22</v>
      </c>
      <c r="H27" s="50" t="s">
        <v>117</v>
      </c>
      <c r="I27" s="56">
        <v>5</v>
      </c>
      <c r="J27" s="10">
        <f t="shared" si="1"/>
        <v>8</v>
      </c>
    </row>
    <row r="28" spans="2:10" x14ac:dyDescent="0.25">
      <c r="B28" s="35" t="s">
        <v>23</v>
      </c>
      <c r="C28" s="50"/>
      <c r="D28" s="56"/>
      <c r="E28" s="10" t="str">
        <f t="shared" si="0"/>
        <v/>
      </c>
      <c r="G28" s="35" t="s">
        <v>23</v>
      </c>
      <c r="H28" s="50" t="s">
        <v>118</v>
      </c>
      <c r="I28" s="56">
        <v>27.6</v>
      </c>
      <c r="J28" s="10">
        <f t="shared" si="1"/>
        <v>2</v>
      </c>
    </row>
    <row r="29" spans="2:10" x14ac:dyDescent="0.25">
      <c r="B29" s="35" t="s">
        <v>24</v>
      </c>
      <c r="C29" s="50"/>
      <c r="D29" s="56"/>
      <c r="E29" s="10" t="str">
        <f t="shared" si="0"/>
        <v/>
      </c>
      <c r="G29" s="35" t="s">
        <v>24</v>
      </c>
      <c r="H29" s="50" t="s">
        <v>119</v>
      </c>
      <c r="I29" s="56">
        <v>27.4</v>
      </c>
      <c r="J29" s="10">
        <f t="shared" si="1"/>
        <v>3</v>
      </c>
    </row>
    <row r="30" spans="2:10" x14ac:dyDescent="0.25">
      <c r="B30" s="35" t="s">
        <v>25</v>
      </c>
      <c r="C30" s="50"/>
      <c r="D30" s="56"/>
      <c r="E30" s="10" t="str">
        <f t="shared" si="0"/>
        <v/>
      </c>
      <c r="G30" s="35" t="s">
        <v>25</v>
      </c>
      <c r="H30" s="50" t="s">
        <v>120</v>
      </c>
      <c r="I30" s="56">
        <v>5</v>
      </c>
      <c r="J30" s="10">
        <f t="shared" si="1"/>
        <v>8</v>
      </c>
    </row>
    <row r="31" spans="2:10" x14ac:dyDescent="0.25">
      <c r="B31" s="35" t="s">
        <v>26</v>
      </c>
      <c r="C31" s="50"/>
      <c r="D31" s="56"/>
      <c r="E31" s="10" t="str">
        <f t="shared" si="0"/>
        <v/>
      </c>
      <c r="G31" s="35" t="s">
        <v>26</v>
      </c>
      <c r="H31" s="50" t="s">
        <v>121</v>
      </c>
      <c r="I31" s="56">
        <v>5</v>
      </c>
      <c r="J31" s="10">
        <f t="shared" si="1"/>
        <v>8</v>
      </c>
    </row>
    <row r="32" spans="2:10" x14ac:dyDescent="0.25">
      <c r="B32" s="35" t="s">
        <v>27</v>
      </c>
      <c r="C32" s="50"/>
      <c r="D32" s="56"/>
      <c r="E32" s="10" t="str">
        <f t="shared" si="0"/>
        <v/>
      </c>
      <c r="G32" s="35" t="s">
        <v>27</v>
      </c>
      <c r="H32" s="50"/>
      <c r="I32" s="56"/>
      <c r="J32" s="10" t="str">
        <f t="shared" si="1"/>
        <v/>
      </c>
    </row>
    <row r="33" spans="2:10" x14ac:dyDescent="0.25">
      <c r="B33" s="35" t="s">
        <v>28</v>
      </c>
      <c r="C33" s="50"/>
      <c r="D33" s="56"/>
      <c r="E33" s="10" t="str">
        <f t="shared" si="0"/>
        <v/>
      </c>
      <c r="G33" s="35" t="s">
        <v>28</v>
      </c>
      <c r="H33" s="50"/>
      <c r="I33" s="56"/>
      <c r="J33" s="10" t="str">
        <f t="shared" si="1"/>
        <v/>
      </c>
    </row>
    <row r="34" spans="2:10" x14ac:dyDescent="0.25">
      <c r="B34" s="35" t="s">
        <v>29</v>
      </c>
      <c r="C34" s="50"/>
      <c r="D34" s="56"/>
      <c r="E34" s="10" t="str">
        <f t="shared" si="0"/>
        <v/>
      </c>
      <c r="G34" s="35" t="s">
        <v>29</v>
      </c>
      <c r="H34" s="50"/>
      <c r="I34" s="56"/>
      <c r="J34" s="10" t="str">
        <f t="shared" si="1"/>
        <v/>
      </c>
    </row>
    <row r="35" spans="2:10" x14ac:dyDescent="0.25">
      <c r="B35" s="35" t="s">
        <v>30</v>
      </c>
      <c r="C35" s="50"/>
      <c r="D35" s="56"/>
      <c r="E35" s="10" t="str">
        <f t="shared" si="0"/>
        <v/>
      </c>
      <c r="G35" s="35" t="s">
        <v>30</v>
      </c>
      <c r="H35" s="50"/>
      <c r="I35" s="56"/>
      <c r="J35" s="10" t="str">
        <f t="shared" si="1"/>
        <v/>
      </c>
    </row>
    <row r="36" spans="2:10" x14ac:dyDescent="0.25">
      <c r="B36" s="35" t="s">
        <v>31</v>
      </c>
      <c r="C36" s="50"/>
      <c r="D36" s="56"/>
      <c r="E36" s="10" t="str">
        <f t="shared" si="0"/>
        <v/>
      </c>
      <c r="G36" s="35" t="s">
        <v>31</v>
      </c>
      <c r="H36" s="50"/>
      <c r="I36" s="56"/>
      <c r="J36" s="10" t="str">
        <f t="shared" si="1"/>
        <v/>
      </c>
    </row>
    <row r="37" spans="2:10" x14ac:dyDescent="0.25">
      <c r="B37" s="35" t="s">
        <v>32</v>
      </c>
      <c r="C37" s="50"/>
      <c r="D37" s="56"/>
      <c r="E37" s="10" t="str">
        <f t="shared" si="0"/>
        <v/>
      </c>
      <c r="G37" s="35" t="s">
        <v>32</v>
      </c>
      <c r="H37" s="50"/>
      <c r="I37" s="56"/>
      <c r="J37" s="10" t="str">
        <f t="shared" si="1"/>
        <v/>
      </c>
    </row>
    <row r="38" spans="2:10" x14ac:dyDescent="0.25">
      <c r="B38" s="35" t="s">
        <v>33</v>
      </c>
      <c r="C38" s="50"/>
      <c r="D38" s="56"/>
      <c r="E38" s="10" t="str">
        <f t="shared" si="0"/>
        <v/>
      </c>
      <c r="G38" s="35" t="s">
        <v>33</v>
      </c>
      <c r="H38" s="50"/>
      <c r="I38" s="56"/>
      <c r="J38" s="10" t="str">
        <f t="shared" si="1"/>
        <v/>
      </c>
    </row>
    <row r="39" spans="2:10" x14ac:dyDescent="0.25">
      <c r="B39" s="35" t="s">
        <v>34</v>
      </c>
      <c r="C39" s="50"/>
      <c r="D39" s="56"/>
      <c r="E39" s="10" t="str">
        <f t="shared" si="0"/>
        <v/>
      </c>
      <c r="G39" s="35" t="s">
        <v>34</v>
      </c>
      <c r="H39" s="50"/>
      <c r="I39" s="56"/>
      <c r="J39" s="10" t="str">
        <f t="shared" si="1"/>
        <v/>
      </c>
    </row>
    <row r="40" spans="2:10" x14ac:dyDescent="0.25">
      <c r="B40" s="116" t="s">
        <v>36</v>
      </c>
      <c r="C40" s="117"/>
      <c r="D40" s="114">
        <f>IF(SUM(D10:D39)=0,"",SUM(D10:D39)+D44)</f>
        <v>127</v>
      </c>
      <c r="E40" s="115"/>
      <c r="G40" s="116" t="s">
        <v>36</v>
      </c>
      <c r="H40" s="117"/>
      <c r="I40" s="114">
        <f>IF(SUM(I10:I39)=0,"",SUM(I10:I39)+I44)</f>
        <v>231</v>
      </c>
      <c r="J40" s="115"/>
    </row>
    <row r="41" spans="2:10" x14ac:dyDescent="0.25">
      <c r="B41" s="116" t="s">
        <v>144</v>
      </c>
      <c r="C41" s="117"/>
      <c r="D41" s="114">
        <f>IF(SUM(D10:D39)=0,"",D40/COUNTA(C10:C39))</f>
        <v>7.4705882352941178</v>
      </c>
      <c r="E41" s="115"/>
      <c r="G41" s="116" t="s">
        <v>144</v>
      </c>
      <c r="H41" s="117"/>
      <c r="I41" s="114">
        <f>IF(SUM(I10:I39)=0,"",I40/COUNTA(H10:H39))</f>
        <v>10.5</v>
      </c>
      <c r="J41" s="115"/>
    </row>
    <row r="42" spans="2:10" x14ac:dyDescent="0.25">
      <c r="B42" s="116" t="s">
        <v>37</v>
      </c>
      <c r="C42" s="117"/>
      <c r="D42" s="118">
        <f>IF(SUM(E10:E39)=0,"",COUNT(E10:E39))</f>
        <v>16</v>
      </c>
      <c r="E42" s="119"/>
      <c r="G42" s="116" t="s">
        <v>37</v>
      </c>
      <c r="H42" s="117"/>
      <c r="I42" s="118">
        <f>IF(SUM(J10:J39)=0,"",COUNT(J10:J39))</f>
        <v>22</v>
      </c>
      <c r="J42" s="119"/>
    </row>
    <row r="43" spans="2:10" x14ac:dyDescent="0.25">
      <c r="B43" s="116" t="s">
        <v>38</v>
      </c>
      <c r="C43" s="117"/>
      <c r="D43" s="129">
        <f>IF(SUM(D10:D39)=0,"",D42/COUNTA(C10:C39))</f>
        <v>0.94117647058823528</v>
      </c>
      <c r="E43" s="130"/>
      <c r="G43" s="116" t="s">
        <v>38</v>
      </c>
      <c r="H43" s="117"/>
      <c r="I43" s="129">
        <f>IF(SUM(I10:I39)=0,"",I42/COUNTA(H10:H39))</f>
        <v>1</v>
      </c>
      <c r="J43" s="130"/>
    </row>
    <row r="44" spans="2:10" ht="16.5" thickBot="1" x14ac:dyDescent="0.3">
      <c r="B44" s="126" t="s">
        <v>430</v>
      </c>
      <c r="C44" s="127"/>
      <c r="D44" s="60">
        <v>0</v>
      </c>
      <c r="E44" s="59" t="s">
        <v>6</v>
      </c>
      <c r="G44" s="126" t="s">
        <v>430</v>
      </c>
      <c r="H44" s="128"/>
      <c r="I44" s="60">
        <v>0</v>
      </c>
      <c r="J44" s="59" t="s">
        <v>6</v>
      </c>
    </row>
  </sheetData>
  <sheetProtection sheet="1"/>
  <mergeCells count="26">
    <mergeCell ref="D40:E40"/>
    <mergeCell ref="B1:J1"/>
    <mergeCell ref="B3:E3"/>
    <mergeCell ref="B2:J2"/>
    <mergeCell ref="G3:J3"/>
    <mergeCell ref="G40:H40"/>
    <mergeCell ref="I40:J40"/>
    <mergeCell ref="B7:E7"/>
    <mergeCell ref="G7:J7"/>
    <mergeCell ref="G8:J8"/>
    <mergeCell ref="B8:E8"/>
    <mergeCell ref="B40:C40"/>
    <mergeCell ref="B44:C44"/>
    <mergeCell ref="G44:H44"/>
    <mergeCell ref="I41:J41"/>
    <mergeCell ref="G41:H41"/>
    <mergeCell ref="B43:C43"/>
    <mergeCell ref="D43:E43"/>
    <mergeCell ref="G43:H43"/>
    <mergeCell ref="I43:J43"/>
    <mergeCell ref="G42:H42"/>
    <mergeCell ref="I42:J42"/>
    <mergeCell ref="B41:C41"/>
    <mergeCell ref="B42:C42"/>
    <mergeCell ref="D42:E42"/>
    <mergeCell ref="D41:E41"/>
  </mergeCells>
  <phoneticPr fontId="2" type="noConversion"/>
  <conditionalFormatting sqref="D10:D39">
    <cfRule type="cellIs" dxfId="7" priority="3" operator="greaterThanOrEqual">
      <formula>100</formula>
    </cfRule>
    <cfRule type="cellIs" dxfId="6" priority="4" operator="greaterThanOrEqual">
      <formula>50</formula>
    </cfRule>
  </conditionalFormatting>
  <conditionalFormatting sqref="I10:I39">
    <cfRule type="cellIs" dxfId="5" priority="1" operator="greaterThanOrEqual">
      <formula>100</formula>
    </cfRule>
    <cfRule type="cellIs" dxfId="4" priority="2" operator="greaterThanOrEqual">
      <formula>50</formula>
    </cfRule>
  </conditionalFormatting>
  <conditionalFormatting sqref="C10:C39 H10:H39">
    <cfRule type="expression" dxfId="3" priority="9" stopIfTrue="1">
      <formula>D10&gt;99</formula>
    </cfRule>
    <cfRule type="expression" dxfId="2" priority="10" stopIfTrue="1">
      <formula>D10&gt;49.9</formula>
    </cfRule>
  </conditionalFormatting>
  <conditionalFormatting sqref="B7:E7 G7:J7">
    <cfRule type="cellIs" dxfId="1" priority="11" stopIfTrue="1" operator="equal">
      <formula>"více 1. nebo 2. míst"</formula>
    </cfRule>
  </conditionalFormatting>
  <hyperlinks>
    <hyperlink ref="B2:J2" location="škola!B2" tooltip="proklik na buňku, ve které se termín zadává" display="škola!B2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AE45"/>
  <sheetViews>
    <sheetView showGridLines="0" tabSelected="1" workbookViewId="0">
      <selection activeCell="AA54" sqref="AA54"/>
    </sheetView>
  </sheetViews>
  <sheetFormatPr defaultRowHeight="15.75" x14ac:dyDescent="0.25"/>
  <cols>
    <col min="1" max="1" width="0.42578125" customWidth="1"/>
    <col min="2" max="2" width="3.5703125" style="2" bestFit="1" customWidth="1"/>
    <col min="3" max="3" width="18.7109375" style="67" customWidth="1"/>
    <col min="4" max="4" width="5.42578125" style="2" customWidth="1"/>
    <col min="5" max="5" width="4.42578125" style="2" customWidth="1"/>
    <col min="6" max="6" width="5.7109375" style="2" hidden="1" customWidth="1"/>
    <col min="7" max="7" width="3.85546875" style="2" hidden="1" customWidth="1"/>
    <col min="8" max="8" width="0.85546875" style="2" customWidth="1"/>
    <col min="9" max="9" width="3.5703125" style="2" bestFit="1" customWidth="1"/>
    <col min="10" max="10" width="18.7109375" style="67" customWidth="1"/>
    <col min="11" max="11" width="5.42578125" style="2" customWidth="1"/>
    <col min="12" max="12" width="4.42578125" style="2" customWidth="1"/>
    <col min="13" max="13" width="11.5703125" style="2" hidden="1" customWidth="1"/>
    <col min="14" max="14" width="3.85546875" style="2" hidden="1" customWidth="1"/>
    <col min="15" max="15" width="16.140625" style="2" hidden="1" customWidth="1"/>
    <col min="16" max="16" width="4" style="2" hidden="1" customWidth="1"/>
    <col min="17" max="17" width="11.5703125" style="2" hidden="1" customWidth="1"/>
    <col min="18" max="18" width="0.85546875" style="2" customWidth="1"/>
    <col min="19" max="19" width="3.85546875" style="77" bestFit="1" customWidth="1"/>
    <col min="20" max="20" width="18.7109375" style="67" customWidth="1"/>
    <col min="21" max="21" width="6.5703125" style="2" bestFit="1" customWidth="1"/>
    <col min="22" max="22" width="3.140625" style="2" bestFit="1" customWidth="1"/>
    <col min="23" max="23" width="4.7109375" style="1" hidden="1" customWidth="1"/>
    <col min="24" max="24" width="4" style="1" hidden="1" customWidth="1"/>
    <col min="25" max="25" width="11.5703125" style="1" hidden="1" customWidth="1"/>
  </cols>
  <sheetData>
    <row r="1" spans="2:31" ht="25.5" x14ac:dyDescent="0.25">
      <c r="B1" s="107" t="s">
        <v>39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2:31" ht="30" customHeight="1" thickBot="1" x14ac:dyDescent="0.3">
      <c r="B2" s="148" t="s">
        <v>405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</row>
    <row r="3" spans="2:31" x14ac:dyDescent="0.25">
      <c r="B3" s="111" t="s">
        <v>431</v>
      </c>
      <c r="C3" s="112"/>
      <c r="D3" s="112"/>
      <c r="E3" s="113"/>
      <c r="I3" s="111" t="s">
        <v>432</v>
      </c>
      <c r="J3" s="112"/>
      <c r="K3" s="112"/>
      <c r="L3" s="113"/>
      <c r="S3" s="111" t="s">
        <v>403</v>
      </c>
      <c r="T3" s="112"/>
      <c r="U3" s="112"/>
      <c r="V3" s="113"/>
    </row>
    <row r="4" spans="2:31" x14ac:dyDescent="0.25">
      <c r="B4" s="35" t="s">
        <v>1</v>
      </c>
      <c r="C4" s="23" t="str">
        <f>IF(SUM(D15:D44)=0,"",INDEX(C15:C44,MATCH(1,F15:F44,0),1)&amp;" "&amp;F4)</f>
        <v>Konečný Samuel 5.A</v>
      </c>
      <c r="D4" s="3">
        <f>IF(SUM(D15:D44)=0,"",INDEX(D15:D44,MATCH(1,F15:F44,0),1))</f>
        <v>395</v>
      </c>
      <c r="E4" s="4" t="s">
        <v>6</v>
      </c>
      <c r="F4" s="2" t="str">
        <f>INDEX(G15:G44,MATCH(1,F15:F44,0))</f>
        <v>5.A</v>
      </c>
      <c r="I4" s="35" t="s">
        <v>1</v>
      </c>
      <c r="J4" s="23" t="str">
        <f>IF(SUM(K15:K38)=0,"",INDEX(J15:J38,MATCH(1,M15:M38,0),1)&amp;" "&amp;M4)</f>
        <v>Řezáč Maxim 6.B</v>
      </c>
      <c r="K4" s="3">
        <f>IF(SUM(K15:K38)=0,"",INDEX(K15:K38,MATCH(1,M15:M38,0),1))</f>
        <v>562</v>
      </c>
      <c r="L4" s="4" t="s">
        <v>6</v>
      </c>
      <c r="M4" s="2" t="str">
        <f>INDEX($N$15:$N$38,MATCH(1,M15:M38,0))</f>
        <v>6.B</v>
      </c>
      <c r="S4" s="35" t="s">
        <v>1</v>
      </c>
      <c r="T4" s="23" t="str">
        <f>IF(SUM(P15:P20)=0,"",INDEX(O15:O20,MATCH(1,Q15:Q20,0),1))</f>
        <v>Řezáč Maxim 6.B</v>
      </c>
      <c r="U4" s="3">
        <f>IF(SUM(P15:P20)=0,"",INDEX(P15:P20,MATCH(1,Q15:Q20,0),1))</f>
        <v>562</v>
      </c>
      <c r="V4" s="4" t="s">
        <v>6</v>
      </c>
    </row>
    <row r="5" spans="2:31" x14ac:dyDescent="0.25">
      <c r="B5" s="35" t="s">
        <v>2</v>
      </c>
      <c r="C5" s="23" t="str">
        <f>IF(B7="",IF(COUNT(D15:D44)&gt;1,INDEX(C15:C44,MATCH(2,F15:F44,0),1)&amp;" "&amp;F5,""),"")</f>
        <v>Staňa Marek 5.B</v>
      </c>
      <c r="D5" s="3">
        <f>IF(B7="",IF(COUNT(D15:D44)&gt;1,INDEX(D$15:D44,MATCH(2,F15:F44,0),1),""),"")</f>
        <v>252.2</v>
      </c>
      <c r="E5" s="4" t="s">
        <v>6</v>
      </c>
      <c r="F5" s="2" t="str">
        <f>INDEX(G15:G44,MATCH(2,F15:F44,0))</f>
        <v>5.B</v>
      </c>
      <c r="I5" s="35" t="s">
        <v>2</v>
      </c>
      <c r="J5" s="23" t="str">
        <f>IF(I7="",IF(COUNT(K15:K38)&gt;1,INDEX(J15:J38,MATCH(2,M15:M38,0),1)&amp;" "&amp;M5,""),"")</f>
        <v>Pavka Tobiáš 7.A</v>
      </c>
      <c r="K5" s="3">
        <f>IF(I7="",IF(COUNT(K15:K38)&gt;1,INDEX(K15:K38,MATCH(2,M15:M38,0),1),""),"")</f>
        <v>441</v>
      </c>
      <c r="L5" s="4" t="s">
        <v>6</v>
      </c>
      <c r="M5" s="2" t="str">
        <f>INDEX($N$15:$N$38,MATCH(2,M15:M38,0))</f>
        <v>7.A</v>
      </c>
      <c r="S5" s="35" t="s">
        <v>2</v>
      </c>
      <c r="T5" s="23" t="str">
        <f>IF(S7="",IF(COUNT(P15:P20)&gt;1,INDEX(O15:O20,MATCH(2,Q15:Q20,0),1),""),"")</f>
        <v>Pavka Tobiáš 7.A</v>
      </c>
      <c r="U5" s="3">
        <f>IF(S7="",IF(COUNT(P15:P20)&gt;1,INDEX(P15:P20,MATCH(2,Q15:Q20,0),1),""),"")</f>
        <v>441</v>
      </c>
      <c r="V5" s="4" t="s">
        <v>6</v>
      </c>
    </row>
    <row r="6" spans="2:31" ht="16.5" thickBot="1" x14ac:dyDescent="0.3">
      <c r="B6" s="36" t="s">
        <v>3</v>
      </c>
      <c r="C6" s="24" t="str">
        <f>IF(B7="",IF(COUNT(D15:D44)&gt;2,INDEX(C15:C44,MATCH(3,F15:F44,0),1)&amp;" "&amp;F5,""),"")</f>
        <v>Zdražilová Amalie 5.B</v>
      </c>
      <c r="D6" s="5">
        <f>IF(B7="",IF(COUNT(D15:D44)&gt;2,INDEX(D15:D44,MATCH(3,F15:F44,0),1),""),"")</f>
        <v>153.5</v>
      </c>
      <c r="E6" s="6" t="s">
        <v>6</v>
      </c>
      <c r="F6" s="2" t="str">
        <f>INDEX(G15:G44,MATCH(3,F15:F44,0))</f>
        <v>1.A</v>
      </c>
      <c r="I6" s="36" t="s">
        <v>3</v>
      </c>
      <c r="J6" s="24" t="str">
        <f>IF(I7="",IF(COUNT(K15:K38)&gt;2,INDEX(J15:J38,MATCH(3,M15:M38,0),1)&amp;" "&amp;M6,""),"")</f>
        <v>Hubačková Pavla 7.A</v>
      </c>
      <c r="K6" s="5">
        <f>IF(I7="",IF(COUNT(K15:K38)&gt;2,INDEX(K15:K38,MATCH(3,M15:M38,0),1),""),"")</f>
        <v>322</v>
      </c>
      <c r="L6" s="6" t="s">
        <v>6</v>
      </c>
      <c r="M6" s="2" t="str">
        <f>INDEX(N15:N38,MATCH(3,M15:M38,0))</f>
        <v>7.A</v>
      </c>
      <c r="S6" s="36" t="s">
        <v>3</v>
      </c>
      <c r="T6" s="24" t="str">
        <f>IF(S7="",IF(COUNT(P15:P20)&gt;2,INDEX(O15:O20,MATCH(3,Q15:Q20,0),1),""),"")</f>
        <v>Konečný Samuel 5.A</v>
      </c>
      <c r="U6" s="5">
        <f>IF(S7="",IF(COUNT(P15:P20)&gt;2,INDEX(P15:P20,MATCH(3,Q15:Q20,0),1),""),"")</f>
        <v>395</v>
      </c>
      <c r="V6" s="6" t="s">
        <v>6</v>
      </c>
    </row>
    <row r="7" spans="2:31" ht="16.5" thickBot="1" x14ac:dyDescent="0.3">
      <c r="B7" s="147" t="str">
        <f>IF(OR(COUNTIF(F15:F44,1)&gt;1,COUNTIF(F15:F44,2)&gt;1),"více 1. nebo 2. míst","")</f>
        <v/>
      </c>
      <c r="C7" s="147"/>
      <c r="D7" s="147"/>
      <c r="E7" s="147"/>
      <c r="I7" s="147" t="str">
        <f>IF(OR(COUNTIF(M15:M44,1)&gt;1,COUNTIF(M15:M44,2)&gt;1),"více 1. nebo 2. míst","")</f>
        <v/>
      </c>
      <c r="J7" s="147"/>
      <c r="K7" s="147"/>
      <c r="L7" s="147"/>
      <c r="S7" s="160" t="str">
        <f>IF(OR(COUNTIF(Q15:Q20,1)&gt;1,COUNTIF(Q15:Q20,2)&gt;1),"více 1. nebo 2. míst","")</f>
        <v/>
      </c>
      <c r="T7" s="160"/>
      <c r="U7" s="160"/>
      <c r="V7" s="160"/>
    </row>
    <row r="8" spans="2:31" x14ac:dyDescent="0.25">
      <c r="B8" s="111" t="s">
        <v>433</v>
      </c>
      <c r="C8" s="112"/>
      <c r="D8" s="112"/>
      <c r="E8" s="113"/>
      <c r="I8" s="111" t="s">
        <v>434</v>
      </c>
      <c r="J8" s="112"/>
      <c r="K8" s="112"/>
      <c r="L8" s="113"/>
      <c r="S8" s="111" t="s">
        <v>402</v>
      </c>
      <c r="T8" s="112"/>
      <c r="U8" s="112"/>
      <c r="V8" s="113"/>
    </row>
    <row r="9" spans="2:31" x14ac:dyDescent="0.25">
      <c r="B9" s="35" t="s">
        <v>1</v>
      </c>
      <c r="C9" s="27" t="str">
        <f>IF(SUM(D15:D44)=0,"",INDEX(S15:S24,MATCH(1,Y15:Y24,0)))</f>
        <v>5.B</v>
      </c>
      <c r="D9" s="3">
        <f>IF(SUM(D15:D44)=0,"",INDEX(T15:T24,MATCH(1,Y15:Y24,0),1))</f>
        <v>630.1</v>
      </c>
      <c r="E9" s="4" t="s">
        <v>6</v>
      </c>
      <c r="F9" s="2" t="str">
        <f>INDEX(G20:G49,MATCH(1,F20:F49,0))</f>
        <v>5.A</v>
      </c>
      <c r="I9" s="35" t="s">
        <v>1</v>
      </c>
      <c r="J9" s="27" t="str">
        <f>IF(SUM(K15:K38)=0,"",INDEX(S25:S32,MATCH(1,Y25:Y32,0)))</f>
        <v>7.A</v>
      </c>
      <c r="K9" s="3">
        <f>IF(SUM(K15:K38)=0,"",INDEX(T25:T32,MATCH(1,Y25:Y32,0),1))</f>
        <v>967.4</v>
      </c>
      <c r="L9" s="4" t="s">
        <v>6</v>
      </c>
      <c r="M9" s="2" t="e">
        <f>INDEX($N$15:$N$38,MATCH(1,M20:M43,0))</f>
        <v>#N/A</v>
      </c>
      <c r="S9" s="35" t="s">
        <v>1</v>
      </c>
      <c r="T9" s="27" t="str">
        <f>IF(COUNT(T15:T32)=0,"",INDEX(S15:S32,MATCH("1.",U15:U32,0),1))</f>
        <v>7.A</v>
      </c>
      <c r="U9" s="3">
        <f>IF(COUNT(T15:T32)=0,"",INDEX(T15:T32,MATCH("1.",U15:U32,0),1))</f>
        <v>967.4</v>
      </c>
      <c r="V9" s="4" t="s">
        <v>6</v>
      </c>
    </row>
    <row r="10" spans="2:31" x14ac:dyDescent="0.25">
      <c r="B10" s="35" t="s">
        <v>2</v>
      </c>
      <c r="C10" s="27" t="str">
        <f>IF(SUM(D15:D44)=0,"",INDEX(S15:S24,MATCH(2,Y15:Y24,0)))</f>
        <v>5.A</v>
      </c>
      <c r="D10" s="3">
        <f>IF(SUM(D15:D44)=0,"",INDEX(T15:T24,MATCH(2,Y15:Y24,0),1))</f>
        <v>621.29999999999995</v>
      </c>
      <c r="E10" s="4" t="s">
        <v>6</v>
      </c>
      <c r="F10" s="2" t="str">
        <f>INDEX(G20:G49,MATCH(2,F20:F49,0))</f>
        <v>5.B</v>
      </c>
      <c r="I10" s="35" t="s">
        <v>2</v>
      </c>
      <c r="J10" s="27" t="str">
        <f>IF(SUM(K15:K38)=0,"",INDEX(S25:S32,MATCH(2,Y25:Y32,0)))</f>
        <v>6.B</v>
      </c>
      <c r="K10" s="3">
        <f>IF(SUM(K15:K38)=0,"",INDEX(T25:T32,MATCH(2,Y25:Y32,0),1))</f>
        <v>835</v>
      </c>
      <c r="L10" s="4" t="s">
        <v>6</v>
      </c>
      <c r="M10" s="2" t="str">
        <f>INDEX($N$15:$N$38,MATCH(2,M20:M43,0))</f>
        <v>6.A</v>
      </c>
      <c r="S10" s="35" t="s">
        <v>2</v>
      </c>
      <c r="T10" s="27" t="str">
        <f>IF(COUNT(T15:T32)=0,"",INDEX(S15:S32,MATCH("2.",U15:U32,0),1))</f>
        <v>6.B</v>
      </c>
      <c r="U10" s="3">
        <f>IF(COUNT(T15:T32)=0,"",INDEX(T15:T32,MATCH("2.",U15:U32,0),1))</f>
        <v>835</v>
      </c>
      <c r="V10" s="4" t="s">
        <v>6</v>
      </c>
    </row>
    <row r="11" spans="2:31" ht="16.5" thickBot="1" x14ac:dyDescent="0.3">
      <c r="B11" s="36" t="s">
        <v>3</v>
      </c>
      <c r="C11" s="28" t="str">
        <f>IF(SUM(D15:D44)=0,"",INDEX(S15:S24,MATCH(3,Y15:Y24,0)))</f>
        <v>3.B</v>
      </c>
      <c r="D11" s="5">
        <f>IF(SUM(D15:D44)=0,"",INDEX(T15:T24,MATCH(3,Y15:Y24,0),1))</f>
        <v>542.30000000000018</v>
      </c>
      <c r="E11" s="6" t="s">
        <v>6</v>
      </c>
      <c r="F11" s="2" t="e">
        <f>INDEX(G20:G49,MATCH(3,F20:F49,0))</f>
        <v>#N/A</v>
      </c>
      <c r="I11" s="36" t="s">
        <v>3</v>
      </c>
      <c r="J11" s="28" t="str">
        <f>IF(SUM(K15:K38)=0,"",INDEX(S25:S32,MATCH(3,Y25:Y32,0)))</f>
        <v>7.B</v>
      </c>
      <c r="K11" s="5">
        <f>IF(SUM(K15:K38)=0,"",INDEX(T25:T32,MATCH(3,Y25:Y32,0),1))</f>
        <v>353.5</v>
      </c>
      <c r="L11" s="6" t="s">
        <v>6</v>
      </c>
      <c r="M11" s="2" t="str">
        <f>INDEX(N20:N43,MATCH(3,M20:M43,0))</f>
        <v>7.A</v>
      </c>
      <c r="S11" s="36" t="s">
        <v>3</v>
      </c>
      <c r="T11" s="28" t="str">
        <f>IF(COUNT(T15:T32)=0,"",INDEX(S15:S32,MATCH("3.",U15:U32,0),1))</f>
        <v>5.B</v>
      </c>
      <c r="U11" s="5">
        <f>IF(COUNT(T15:T32)=0,"",INDEX(T15:T32,MATCH("3.",U15:U32,0),1))</f>
        <v>630.1</v>
      </c>
      <c r="V11" s="6" t="str">
        <f>IF(COUNTA(T20:T32)&gt;2,"kg","")</f>
        <v>kg</v>
      </c>
    </row>
    <row r="12" spans="2:31" ht="16.5" thickBot="1" x14ac:dyDescent="0.3">
      <c r="B12" s="62"/>
      <c r="C12" s="65"/>
      <c r="D12" s="63"/>
      <c r="E12" s="62"/>
      <c r="I12" s="62"/>
      <c r="J12" s="65"/>
      <c r="K12" s="62"/>
      <c r="L12" s="62"/>
      <c r="T12" s="78"/>
    </row>
    <row r="13" spans="2:31" x14ac:dyDescent="0.25">
      <c r="B13" s="111" t="str">
        <f>B3</f>
        <v>1. stupeň - žáci</v>
      </c>
      <c r="C13" s="112"/>
      <c r="D13" s="112"/>
      <c r="E13" s="113"/>
      <c r="I13" s="111" t="str">
        <f>I3</f>
        <v>2. stupeň - žáci</v>
      </c>
      <c r="J13" s="112"/>
      <c r="K13" s="112"/>
      <c r="L13" s="113"/>
      <c r="S13" s="150" t="s">
        <v>402</v>
      </c>
      <c r="T13" s="151"/>
      <c r="U13" s="151"/>
      <c r="V13" s="152"/>
    </row>
    <row r="14" spans="2:31" ht="16.5" thickBot="1" x14ac:dyDescent="0.3">
      <c r="B14" s="12" t="s">
        <v>139</v>
      </c>
      <c r="C14" s="66" t="s">
        <v>5</v>
      </c>
      <c r="D14" s="13" t="s">
        <v>6</v>
      </c>
      <c r="E14" s="14" t="s">
        <v>7</v>
      </c>
      <c r="I14" s="12" t="s">
        <v>4</v>
      </c>
      <c r="J14" s="66" t="s">
        <v>5</v>
      </c>
      <c r="K14" s="13" t="s">
        <v>6</v>
      </c>
      <c r="L14" s="14" t="s">
        <v>7</v>
      </c>
      <c r="S14" s="61" t="s">
        <v>139</v>
      </c>
      <c r="T14" s="106" t="s">
        <v>6</v>
      </c>
      <c r="U14" s="167" t="s">
        <v>7</v>
      </c>
      <c r="V14" s="168"/>
      <c r="W14" s="31" t="s">
        <v>400</v>
      </c>
      <c r="X14" s="31" t="s">
        <v>401</v>
      </c>
      <c r="Y14" s="1" t="s">
        <v>435</v>
      </c>
      <c r="AE14" s="32"/>
    </row>
    <row r="15" spans="2:31" x14ac:dyDescent="0.25">
      <c r="B15" s="141" t="s">
        <v>0</v>
      </c>
      <c r="C15" s="25" t="str">
        <f>'1'!$C$4</f>
        <v>Zdražilová Amalie</v>
      </c>
      <c r="D15" s="15">
        <f>'1'!$D$4</f>
        <v>153.5</v>
      </c>
      <c r="E15" s="16" t="s">
        <v>1</v>
      </c>
      <c r="F15" s="2">
        <f>RANK(D15,$D$15:$D$44)</f>
        <v>3</v>
      </c>
      <c r="G15" s="2" t="s">
        <v>0</v>
      </c>
      <c r="I15" s="144" t="s">
        <v>44</v>
      </c>
      <c r="J15" s="25" t="str">
        <f>'6'!$C$4</f>
        <v>Červenka Vladislav</v>
      </c>
      <c r="K15" s="15">
        <f>'6'!D4</f>
        <v>63</v>
      </c>
      <c r="L15" s="16" t="s">
        <v>1</v>
      </c>
      <c r="M15" s="2">
        <f>RANK(K15,$K$15:$K$38)</f>
        <v>9</v>
      </c>
      <c r="N15" s="2" t="s">
        <v>44</v>
      </c>
      <c r="O15" s="29" t="str">
        <f t="shared" ref="O15:P17" si="0">C4</f>
        <v>Konečný Samuel 5.A</v>
      </c>
      <c r="P15" s="30">
        <f t="shared" si="0"/>
        <v>395</v>
      </c>
      <c r="Q15" s="22">
        <f t="shared" ref="Q15:Q20" si="1">RANK(P15,$P$15:$P$20)</f>
        <v>3</v>
      </c>
      <c r="S15" s="85" t="s">
        <v>0</v>
      </c>
      <c r="T15" s="105">
        <f>'1'!$D$40</f>
        <v>324.60000000000002</v>
      </c>
      <c r="U15" s="163" t="str">
        <f t="shared" ref="U15:U32" si="2">IF(T15="","",RANK(T15,$T$15:$T$32)&amp;".")</f>
        <v>8.</v>
      </c>
      <c r="V15" s="164"/>
      <c r="W15" s="1">
        <f>IF('1'!D42="",0,'1'!D42)</f>
        <v>11</v>
      </c>
      <c r="X15" s="1">
        <f>COUNTA('1'!$C$10:$C$39)</f>
        <v>20</v>
      </c>
      <c r="Y15" s="1">
        <f>RANK(T15,$T$15:$U$24)</f>
        <v>5</v>
      </c>
    </row>
    <row r="16" spans="2:31" x14ac:dyDescent="0.25">
      <c r="B16" s="142"/>
      <c r="C16" s="23" t="str">
        <f>'1'!$C$5</f>
        <v>Buchtová Nina</v>
      </c>
      <c r="D16" s="11">
        <f>'1'!$D$5</f>
        <v>47.6</v>
      </c>
      <c r="E16" s="10" t="s">
        <v>2</v>
      </c>
      <c r="F16" s="2">
        <f t="shared" ref="F16:F44" si="3">RANK(D16,$D$15:$D$44)</f>
        <v>11</v>
      </c>
      <c r="G16" s="2" t="s">
        <v>0</v>
      </c>
      <c r="I16" s="145"/>
      <c r="J16" s="23" t="str">
        <f>'6'!$C$5</f>
        <v>Vodičková Barbora</v>
      </c>
      <c r="K16" s="11">
        <f>'6'!D5</f>
        <v>39</v>
      </c>
      <c r="L16" s="10" t="s">
        <v>2</v>
      </c>
      <c r="M16" s="2">
        <f t="shared" ref="M16:M37" si="4">RANK(K16,$K$15:$K$38)</f>
        <v>15</v>
      </c>
      <c r="N16" s="2" t="s">
        <v>44</v>
      </c>
      <c r="O16" s="29" t="str">
        <f t="shared" si="0"/>
        <v>Staňa Marek 5.B</v>
      </c>
      <c r="P16" s="30">
        <f t="shared" si="0"/>
        <v>252.2</v>
      </c>
      <c r="Q16" s="22">
        <f t="shared" si="1"/>
        <v>5</v>
      </c>
      <c r="S16" s="79" t="s">
        <v>35</v>
      </c>
      <c r="T16" s="80" t="str">
        <f>'1'!$I$40</f>
        <v/>
      </c>
      <c r="U16" s="131" t="str">
        <f t="shared" si="2"/>
        <v/>
      </c>
      <c r="V16" s="132"/>
      <c r="W16" s="1">
        <f>IF('1'!I42="",0,'1'!I42)</f>
        <v>0</v>
      </c>
      <c r="X16" s="1">
        <f>COUNTA('1'!$H$10:$H$39)</f>
        <v>0</v>
      </c>
      <c r="Y16" s="1" t="e">
        <f t="shared" ref="Y16:Y24" si="5">RANK(T16,$T$15:$U$24)</f>
        <v>#VALUE!</v>
      </c>
    </row>
    <row r="17" spans="2:25" ht="16.5" thickBot="1" x14ac:dyDescent="0.3">
      <c r="B17" s="143"/>
      <c r="C17" s="26" t="str">
        <f>'1'!$C$6</f>
        <v>Makuderová Veronika</v>
      </c>
      <c r="D17" s="19">
        <f>'1'!$D$6</f>
        <v>22</v>
      </c>
      <c r="E17" s="20" t="s">
        <v>3</v>
      </c>
      <c r="F17" s="2">
        <f t="shared" si="3"/>
        <v>24</v>
      </c>
      <c r="G17" s="2" t="s">
        <v>0</v>
      </c>
      <c r="I17" s="146"/>
      <c r="J17" s="26" t="str">
        <f>'6'!$C$6</f>
        <v>Straka Matěj</v>
      </c>
      <c r="K17" s="17">
        <f>'6'!D6</f>
        <v>35.799999999999997</v>
      </c>
      <c r="L17" s="18" t="s">
        <v>3</v>
      </c>
      <c r="M17" s="2">
        <f t="shared" si="4"/>
        <v>17</v>
      </c>
      <c r="N17" s="2" t="s">
        <v>44</v>
      </c>
      <c r="O17" s="29" t="str">
        <f t="shared" si="0"/>
        <v>Zdražilová Amalie 5.B</v>
      </c>
      <c r="P17" s="30">
        <f t="shared" si="0"/>
        <v>153.5</v>
      </c>
      <c r="Q17" s="22">
        <f t="shared" si="1"/>
        <v>6</v>
      </c>
      <c r="S17" s="79" t="s">
        <v>40</v>
      </c>
      <c r="T17" s="80">
        <f>'2'!$D$40</f>
        <v>252.4</v>
      </c>
      <c r="U17" s="131" t="str">
        <f t="shared" si="2"/>
        <v>11.</v>
      </c>
      <c r="V17" s="132"/>
      <c r="W17" s="1">
        <f>IF('2'!D42="",0,'2'!D42)</f>
        <v>9</v>
      </c>
      <c r="X17" s="1">
        <f>COUNTA('2'!$C$10:$C$39)</f>
        <v>16</v>
      </c>
      <c r="Y17" s="1">
        <f t="shared" si="5"/>
        <v>7</v>
      </c>
    </row>
    <row r="18" spans="2:25" x14ac:dyDescent="0.25">
      <c r="B18" s="141" t="s">
        <v>35</v>
      </c>
      <c r="C18" s="25" t="str">
        <f>'1'!$H$4</f>
        <v/>
      </c>
      <c r="D18" s="15" t="str">
        <f>'1'!$I$4</f>
        <v/>
      </c>
      <c r="E18" s="16" t="s">
        <v>1</v>
      </c>
      <c r="F18" s="2" t="e">
        <f t="shared" si="3"/>
        <v>#VALUE!</v>
      </c>
      <c r="G18" s="2" t="s">
        <v>35</v>
      </c>
      <c r="I18" s="144" t="s">
        <v>45</v>
      </c>
      <c r="J18" s="25" t="str">
        <f>'6'!$H$4</f>
        <v>Řezáč Maxim</v>
      </c>
      <c r="K18" s="15">
        <f>'6'!$I$4</f>
        <v>562</v>
      </c>
      <c r="L18" s="16" t="s">
        <v>1</v>
      </c>
      <c r="M18" s="2">
        <f t="shared" si="4"/>
        <v>1</v>
      </c>
      <c r="N18" s="2" t="s">
        <v>45</v>
      </c>
      <c r="O18" s="81" t="str">
        <f t="shared" ref="O18:P20" si="6">J4</f>
        <v>Řezáč Maxim 6.B</v>
      </c>
      <c r="P18" s="82">
        <f t="shared" si="6"/>
        <v>562</v>
      </c>
      <c r="Q18" s="22">
        <f t="shared" si="1"/>
        <v>1</v>
      </c>
      <c r="S18" s="79" t="s">
        <v>41</v>
      </c>
      <c r="T18" s="80">
        <f>'2'!$I$40</f>
        <v>501.3</v>
      </c>
      <c r="U18" s="131" t="str">
        <f t="shared" si="2"/>
        <v>6.</v>
      </c>
      <c r="V18" s="132"/>
      <c r="W18" s="1">
        <f>IF('2'!I42="",0,'2'!I42)</f>
        <v>15</v>
      </c>
      <c r="X18" s="1">
        <f>COUNTA('2'!$H$10:$H$39)</f>
        <v>15</v>
      </c>
      <c r="Y18" s="1">
        <f t="shared" si="5"/>
        <v>4</v>
      </c>
    </row>
    <row r="19" spans="2:25" x14ac:dyDescent="0.25">
      <c r="B19" s="142"/>
      <c r="C19" s="23" t="str">
        <f>'1'!$H$5</f>
        <v/>
      </c>
      <c r="D19" s="11" t="str">
        <f>'1'!$I$5</f>
        <v/>
      </c>
      <c r="E19" s="10" t="s">
        <v>2</v>
      </c>
      <c r="F19" s="2" t="e">
        <f t="shared" si="3"/>
        <v>#VALUE!</v>
      </c>
      <c r="G19" s="2" t="s">
        <v>35</v>
      </c>
      <c r="I19" s="145"/>
      <c r="J19" s="23" t="str">
        <f>'6'!$H$5</f>
        <v>Lekavý Pavel</v>
      </c>
      <c r="K19" s="11">
        <f>'6'!$I$5</f>
        <v>180</v>
      </c>
      <c r="L19" s="10" t="s">
        <v>2</v>
      </c>
      <c r="M19" s="2">
        <f t="shared" si="4"/>
        <v>4</v>
      </c>
      <c r="N19" s="2" t="s">
        <v>45</v>
      </c>
      <c r="O19" s="81" t="str">
        <f t="shared" si="6"/>
        <v>Pavka Tobiáš 7.A</v>
      </c>
      <c r="P19" s="82">
        <f t="shared" si="6"/>
        <v>441</v>
      </c>
      <c r="Q19" s="22">
        <f t="shared" si="1"/>
        <v>2</v>
      </c>
      <c r="S19" s="79" t="s">
        <v>140</v>
      </c>
      <c r="T19" s="80">
        <f>'3'!$D$40</f>
        <v>121.5</v>
      </c>
      <c r="U19" s="131" t="str">
        <f t="shared" si="2"/>
        <v>16.</v>
      </c>
      <c r="V19" s="132"/>
      <c r="W19" s="1">
        <f>IF('3'!D42="",0,'3'!D42)</f>
        <v>13</v>
      </c>
      <c r="X19" s="1">
        <f>COUNTA('3'!$C$10:$C$39)</f>
        <v>19</v>
      </c>
      <c r="Y19" s="1">
        <f t="shared" si="5"/>
        <v>8</v>
      </c>
    </row>
    <row r="20" spans="2:25" ht="16.5" thickBot="1" x14ac:dyDescent="0.3">
      <c r="B20" s="143"/>
      <c r="C20" s="24" t="str">
        <f>'1'!$H$6</f>
        <v/>
      </c>
      <c r="D20" s="17" t="str">
        <f>'1'!$I$6</f>
        <v/>
      </c>
      <c r="E20" s="18" t="s">
        <v>3</v>
      </c>
      <c r="F20" s="2" t="e">
        <f t="shared" si="3"/>
        <v>#VALUE!</v>
      </c>
      <c r="G20" s="2" t="s">
        <v>35</v>
      </c>
      <c r="I20" s="146"/>
      <c r="J20" s="24" t="str">
        <f>'6'!$H$6</f>
        <v>Čapka Martin</v>
      </c>
      <c r="K20" s="17">
        <f>'6'!$I$6</f>
        <v>52</v>
      </c>
      <c r="L20" s="18" t="s">
        <v>3</v>
      </c>
      <c r="M20" s="2">
        <f t="shared" si="4"/>
        <v>10</v>
      </c>
      <c r="N20" s="2" t="s">
        <v>45</v>
      </c>
      <c r="O20" s="81" t="str">
        <f t="shared" si="6"/>
        <v>Hubačková Pavla 7.A</v>
      </c>
      <c r="P20" s="82">
        <f t="shared" si="6"/>
        <v>322</v>
      </c>
      <c r="Q20" s="22">
        <f t="shared" si="1"/>
        <v>4</v>
      </c>
      <c r="S20" s="79" t="s">
        <v>142</v>
      </c>
      <c r="T20" s="80">
        <f>'3'!$I$40</f>
        <v>542.30000000000018</v>
      </c>
      <c r="U20" s="131" t="str">
        <f t="shared" si="2"/>
        <v>5.</v>
      </c>
      <c r="V20" s="132"/>
      <c r="W20" s="1">
        <f>IF('3'!I42="",0,'3'!I42)</f>
        <v>18</v>
      </c>
      <c r="X20" s="1">
        <f>COUNTA('3'!$H$10:$H$39)</f>
        <v>18</v>
      </c>
      <c r="Y20" s="1">
        <f t="shared" si="5"/>
        <v>3</v>
      </c>
    </row>
    <row r="21" spans="2:25" x14ac:dyDescent="0.25">
      <c r="B21" s="141" t="s">
        <v>40</v>
      </c>
      <c r="C21" s="25" t="str">
        <f>'2'!$C$4</f>
        <v>Lekavá Eliška</v>
      </c>
      <c r="D21" s="15">
        <f>'2'!$D$4</f>
        <v>68</v>
      </c>
      <c r="E21" s="21" t="s">
        <v>1</v>
      </c>
      <c r="F21" s="2">
        <f t="shared" si="3"/>
        <v>10</v>
      </c>
      <c r="G21" s="2" t="s">
        <v>40</v>
      </c>
      <c r="I21" s="144" t="s">
        <v>46</v>
      </c>
      <c r="J21" s="25" t="str">
        <f>'7'!$C$4</f>
        <v>Pavka Tobiáš</v>
      </c>
      <c r="K21" s="15">
        <f>'7'!$D$4</f>
        <v>441</v>
      </c>
      <c r="L21" s="16" t="s">
        <v>1</v>
      </c>
      <c r="M21" s="2">
        <f t="shared" si="4"/>
        <v>2</v>
      </c>
      <c r="N21" s="2" t="s">
        <v>46</v>
      </c>
      <c r="S21" s="79" t="s">
        <v>141</v>
      </c>
      <c r="T21" s="80">
        <f>'4'!$D$40</f>
        <v>110</v>
      </c>
      <c r="U21" s="131" t="str">
        <f t="shared" si="2"/>
        <v>17.</v>
      </c>
      <c r="V21" s="132"/>
      <c r="W21" s="1">
        <f>IF('4'!D42="",0,'4'!D42)</f>
        <v>8</v>
      </c>
      <c r="X21" s="1">
        <f>COUNTA('4'!$C$10:$C$39)</f>
        <v>17</v>
      </c>
      <c r="Y21" s="1">
        <f t="shared" si="5"/>
        <v>9</v>
      </c>
    </row>
    <row r="22" spans="2:25" x14ac:dyDescent="0.25">
      <c r="B22" s="142"/>
      <c r="C22" s="23" t="str">
        <f>'2'!$C$5</f>
        <v>Dvořák Radim</v>
      </c>
      <c r="D22" s="11">
        <f>'2'!$D$5</f>
        <v>45.9</v>
      </c>
      <c r="E22" s="10" t="s">
        <v>2</v>
      </c>
      <c r="F22" s="2">
        <f t="shared" si="3"/>
        <v>13</v>
      </c>
      <c r="G22" s="2" t="s">
        <v>40</v>
      </c>
      <c r="I22" s="145"/>
      <c r="J22" s="23" t="str">
        <f>'7'!$C$5</f>
        <v>Hubačková Pavla</v>
      </c>
      <c r="K22" s="11">
        <f>'7'!$D$5</f>
        <v>322</v>
      </c>
      <c r="L22" s="10" t="s">
        <v>2</v>
      </c>
      <c r="M22" s="2">
        <f t="shared" si="4"/>
        <v>3</v>
      </c>
      <c r="N22" s="2" t="s">
        <v>46</v>
      </c>
      <c r="S22" s="79" t="s">
        <v>143</v>
      </c>
      <c r="T22" s="80">
        <f>'4'!$I$40</f>
        <v>262.5</v>
      </c>
      <c r="U22" s="131" t="str">
        <f t="shared" si="2"/>
        <v>10.</v>
      </c>
      <c r="V22" s="132"/>
      <c r="W22" s="1">
        <f>IF('4'!I42="",0,'4'!I42)</f>
        <v>9</v>
      </c>
      <c r="X22" s="1">
        <f>COUNTA('4'!$H$10:$H$39)</f>
        <v>15</v>
      </c>
      <c r="Y22" s="1">
        <f t="shared" si="5"/>
        <v>6</v>
      </c>
    </row>
    <row r="23" spans="2:25" ht="16.5" thickBot="1" x14ac:dyDescent="0.3">
      <c r="B23" s="143"/>
      <c r="C23" s="26" t="str">
        <f>'2'!$C$6</f>
        <v>Makudera František</v>
      </c>
      <c r="D23" s="19">
        <f>'2'!$D$6</f>
        <v>34</v>
      </c>
      <c r="E23" s="18" t="s">
        <v>3</v>
      </c>
      <c r="F23" s="2">
        <f t="shared" si="3"/>
        <v>19</v>
      </c>
      <c r="G23" s="2" t="s">
        <v>40</v>
      </c>
      <c r="I23" s="146"/>
      <c r="J23" s="26" t="str">
        <f>'7'!$C$6</f>
        <v>Komosná Viktorie</v>
      </c>
      <c r="K23" s="19">
        <f>'7'!$D$6</f>
        <v>45</v>
      </c>
      <c r="L23" s="18" t="s">
        <v>3</v>
      </c>
      <c r="M23" s="2">
        <f t="shared" si="4"/>
        <v>12</v>
      </c>
      <c r="N23" s="2" t="s">
        <v>46</v>
      </c>
      <c r="S23" s="79" t="s">
        <v>42</v>
      </c>
      <c r="T23" s="80">
        <f>'5'!$D$40</f>
        <v>621.29999999999995</v>
      </c>
      <c r="U23" s="131" t="str">
        <f t="shared" si="2"/>
        <v>4.</v>
      </c>
      <c r="V23" s="132"/>
      <c r="W23" s="1">
        <f>IF('5'!D42="",0,'5'!D42)</f>
        <v>19</v>
      </c>
      <c r="X23" s="1">
        <f>COUNTA('5'!$C$10:$C$39)</f>
        <v>20</v>
      </c>
      <c r="Y23" s="1">
        <f t="shared" si="5"/>
        <v>2</v>
      </c>
    </row>
    <row r="24" spans="2:25" ht="16.5" thickBot="1" x14ac:dyDescent="0.3">
      <c r="B24" s="141" t="s">
        <v>41</v>
      </c>
      <c r="C24" s="25" t="str">
        <f>'2'!$H$4</f>
        <v>Jordán Petr</v>
      </c>
      <c r="D24" s="15">
        <f>'2'!$I$4</f>
        <v>140</v>
      </c>
      <c r="E24" s="16" t="s">
        <v>1</v>
      </c>
      <c r="F24" s="2">
        <f t="shared" si="3"/>
        <v>4</v>
      </c>
      <c r="G24" s="2" t="s">
        <v>41</v>
      </c>
      <c r="I24" s="144" t="s">
        <v>47</v>
      </c>
      <c r="J24" s="25" t="str">
        <f>'7'!$H$4</f>
        <v>Hanzalík Jiří</v>
      </c>
      <c r="K24" s="15">
        <f>'7'!$I$4</f>
        <v>125</v>
      </c>
      <c r="L24" s="16" t="s">
        <v>1</v>
      </c>
      <c r="M24" s="2">
        <f t="shared" si="4"/>
        <v>5</v>
      </c>
      <c r="N24" s="2" t="s">
        <v>47</v>
      </c>
      <c r="S24" s="83" t="s">
        <v>43</v>
      </c>
      <c r="T24" s="84">
        <f>'5'!$I$40</f>
        <v>630.1</v>
      </c>
      <c r="U24" s="161" t="str">
        <f t="shared" si="2"/>
        <v>3.</v>
      </c>
      <c r="V24" s="162"/>
      <c r="W24" s="1">
        <f>IF('5'!I42="",0,'5'!I42)</f>
        <v>14</v>
      </c>
      <c r="X24" s="1">
        <f>COUNTA('5'!$H$10:$H$39)</f>
        <v>20</v>
      </c>
      <c r="Y24" s="1">
        <f t="shared" si="5"/>
        <v>1</v>
      </c>
    </row>
    <row r="25" spans="2:25" x14ac:dyDescent="0.25">
      <c r="B25" s="142"/>
      <c r="C25" s="23" t="str">
        <f>'2'!$H$5</f>
        <v>Zlomková Gabriela</v>
      </c>
      <c r="D25" s="11">
        <f>'2'!$I$5</f>
        <v>105</v>
      </c>
      <c r="E25" s="10" t="s">
        <v>2</v>
      </c>
      <c r="F25" s="2">
        <f t="shared" si="3"/>
        <v>7</v>
      </c>
      <c r="G25" s="2" t="s">
        <v>41</v>
      </c>
      <c r="I25" s="145"/>
      <c r="J25" s="23" t="str">
        <f>'7'!$H$5</f>
        <v>Bartová Kateřina</v>
      </c>
      <c r="K25" s="11">
        <f>'7'!$I$5</f>
        <v>36.5</v>
      </c>
      <c r="L25" s="10" t="s">
        <v>2</v>
      </c>
      <c r="M25" s="2">
        <f t="shared" si="4"/>
        <v>16</v>
      </c>
      <c r="N25" s="2" t="s">
        <v>47</v>
      </c>
      <c r="S25" s="85" t="s">
        <v>44</v>
      </c>
      <c r="T25" s="86">
        <f>'6'!$D$40</f>
        <v>218.3</v>
      </c>
      <c r="U25" s="163" t="str">
        <f t="shared" si="2"/>
        <v>14.</v>
      </c>
      <c r="V25" s="164"/>
      <c r="W25" s="1">
        <f>IF('6'!D42="",0,'6'!D42)</f>
        <v>10</v>
      </c>
      <c r="X25" s="1">
        <f>COUNTA('6'!$C$10:$C$39)</f>
        <v>22</v>
      </c>
      <c r="Y25" s="1">
        <f>RANK(T25,$T$25:$U$32)</f>
        <v>7</v>
      </c>
    </row>
    <row r="26" spans="2:25" ht="16.5" thickBot="1" x14ac:dyDescent="0.3">
      <c r="B26" s="143"/>
      <c r="C26" s="24" t="str">
        <f>'2'!$H$6</f>
        <v>Staňová Adéla</v>
      </c>
      <c r="D26" s="17">
        <f>'2'!$I$6</f>
        <v>46.2</v>
      </c>
      <c r="E26" s="18" t="s">
        <v>3</v>
      </c>
      <c r="F26" s="2">
        <f t="shared" si="3"/>
        <v>12</v>
      </c>
      <c r="G26" s="2" t="s">
        <v>41</v>
      </c>
      <c r="I26" s="146"/>
      <c r="J26" s="24" t="str">
        <f>'7'!$H$6</f>
        <v>Vacenovský Matěj</v>
      </c>
      <c r="K26" s="17">
        <f>'7'!$I$6</f>
        <v>33</v>
      </c>
      <c r="L26" s="18" t="s">
        <v>3</v>
      </c>
      <c r="M26" s="2">
        <f t="shared" si="4"/>
        <v>18</v>
      </c>
      <c r="N26" s="2" t="s">
        <v>47</v>
      </c>
      <c r="S26" s="79" t="s">
        <v>45</v>
      </c>
      <c r="T26" s="80">
        <f>'6'!$I$40</f>
        <v>835</v>
      </c>
      <c r="U26" s="131" t="str">
        <f t="shared" si="2"/>
        <v>2.</v>
      </c>
      <c r="V26" s="132"/>
      <c r="W26" s="1">
        <f>IF('6'!I42="",0,'6'!I42)</f>
        <v>6</v>
      </c>
      <c r="X26" s="1">
        <f>COUNTA('6'!$H$10:$H$39)</f>
        <v>22</v>
      </c>
      <c r="Y26" s="1">
        <f t="shared" ref="Y26:Y32" si="7">RANK(T26,$T$25:$U$32)</f>
        <v>2</v>
      </c>
    </row>
    <row r="27" spans="2:25" x14ac:dyDescent="0.25">
      <c r="B27" s="141" t="s">
        <v>140</v>
      </c>
      <c r="C27" s="25" t="str">
        <f>'3'!$C$4</f>
        <v>Vaculka Richard</v>
      </c>
      <c r="D27" s="15">
        <f>'3'!$D$4</f>
        <v>30</v>
      </c>
      <c r="E27" s="16" t="s">
        <v>1</v>
      </c>
      <c r="F27" s="2">
        <f t="shared" si="3"/>
        <v>20</v>
      </c>
      <c r="G27" s="2" t="s">
        <v>140</v>
      </c>
      <c r="I27" s="144" t="s">
        <v>48</v>
      </c>
      <c r="J27" s="25" t="str">
        <f>'8'!$C$4</f>
        <v>Svoboda Vojtěch</v>
      </c>
      <c r="K27" s="15">
        <f>'8'!$D$4</f>
        <v>68</v>
      </c>
      <c r="L27" s="16" t="s">
        <v>1</v>
      </c>
      <c r="M27" s="2">
        <f t="shared" si="4"/>
        <v>8</v>
      </c>
      <c r="N27" s="2" t="s">
        <v>48</v>
      </c>
      <c r="S27" s="79" t="s">
        <v>46</v>
      </c>
      <c r="T27" s="80">
        <f>'7'!$D$40</f>
        <v>967.4</v>
      </c>
      <c r="U27" s="131" t="str">
        <f t="shared" si="2"/>
        <v>1.</v>
      </c>
      <c r="V27" s="132"/>
      <c r="W27" s="1">
        <f>IF('7'!D42="",0,'7'!D42)</f>
        <v>16</v>
      </c>
      <c r="X27" s="1">
        <f>COUNTA('7'!$C$10:$C$39)</f>
        <v>26</v>
      </c>
      <c r="Y27" s="1">
        <f t="shared" si="7"/>
        <v>1</v>
      </c>
    </row>
    <row r="28" spans="2:25" x14ac:dyDescent="0.25">
      <c r="B28" s="142"/>
      <c r="C28" s="23" t="str">
        <f>'3'!$C$5</f>
        <v>Dřevěný Dominik</v>
      </c>
      <c r="D28" s="11">
        <f>'3'!$D$5</f>
        <v>17.3</v>
      </c>
      <c r="E28" s="10" t="s">
        <v>2</v>
      </c>
      <c r="F28" s="2">
        <f t="shared" si="3"/>
        <v>26</v>
      </c>
      <c r="G28" s="2" t="s">
        <v>140</v>
      </c>
      <c r="I28" s="145"/>
      <c r="J28" s="23" t="str">
        <f>'8'!$C$5</f>
        <v>Staňová Markéta</v>
      </c>
      <c r="K28" s="11">
        <f>'8'!$D$5</f>
        <v>50</v>
      </c>
      <c r="L28" s="10" t="s">
        <v>2</v>
      </c>
      <c r="M28" s="2">
        <f t="shared" si="4"/>
        <v>11</v>
      </c>
      <c r="N28" s="2" t="s">
        <v>48</v>
      </c>
      <c r="S28" s="79" t="s">
        <v>47</v>
      </c>
      <c r="T28" s="80">
        <f>'7'!$I$40</f>
        <v>353.5</v>
      </c>
      <c r="U28" s="131" t="str">
        <f t="shared" si="2"/>
        <v>7.</v>
      </c>
      <c r="V28" s="132"/>
      <c r="W28" s="1">
        <f>IF('7'!I42="",0,'7'!I42)</f>
        <v>16</v>
      </c>
      <c r="X28" s="1">
        <f>COUNTA('7'!$H$10:$H$39)</f>
        <v>25</v>
      </c>
      <c r="Y28" s="1">
        <f t="shared" si="7"/>
        <v>3</v>
      </c>
    </row>
    <row r="29" spans="2:25" ht="16.5" thickBot="1" x14ac:dyDescent="0.3">
      <c r="B29" s="143"/>
      <c r="C29" s="26" t="str">
        <f>'3'!$C$6</f>
        <v>Plhalová Michaela</v>
      </c>
      <c r="D29" s="19">
        <f>'3'!$D$6</f>
        <v>16.5</v>
      </c>
      <c r="E29" s="18" t="s">
        <v>3</v>
      </c>
      <c r="F29" s="2">
        <f t="shared" si="3"/>
        <v>27</v>
      </c>
      <c r="G29" s="2" t="s">
        <v>140</v>
      </c>
      <c r="I29" s="146"/>
      <c r="J29" s="26" t="str">
        <f>'8'!$C$6</f>
        <v>Rebendová Zuzana</v>
      </c>
      <c r="K29" s="19">
        <f>'8'!$D$6</f>
        <v>44.5</v>
      </c>
      <c r="L29" s="18" t="s">
        <v>3</v>
      </c>
      <c r="M29" s="2">
        <f t="shared" si="4"/>
        <v>13</v>
      </c>
      <c r="N29" s="2" t="s">
        <v>48</v>
      </c>
      <c r="S29" s="79" t="s">
        <v>48</v>
      </c>
      <c r="T29" s="80">
        <f>'8'!$D$40</f>
        <v>251</v>
      </c>
      <c r="U29" s="131" t="str">
        <f t="shared" si="2"/>
        <v>12.</v>
      </c>
      <c r="V29" s="132"/>
      <c r="W29" s="1">
        <f>IF('8'!D42="",0,'8'!D42)</f>
        <v>11</v>
      </c>
      <c r="X29" s="1">
        <f>COUNTA('8'!$C$10:$C$39)</f>
        <v>24</v>
      </c>
      <c r="Y29" s="1">
        <f t="shared" si="7"/>
        <v>5</v>
      </c>
    </row>
    <row r="30" spans="2:25" x14ac:dyDescent="0.25">
      <c r="B30" s="141" t="s">
        <v>142</v>
      </c>
      <c r="C30" s="25" t="str">
        <f>'3'!$H$4</f>
        <v>Řihák Jakub</v>
      </c>
      <c r="D30" s="15">
        <f>'3'!$I$4</f>
        <v>106</v>
      </c>
      <c r="E30" s="16" t="s">
        <v>1</v>
      </c>
      <c r="F30" s="2">
        <f t="shared" si="3"/>
        <v>6</v>
      </c>
      <c r="G30" s="2" t="s">
        <v>142</v>
      </c>
      <c r="I30" s="144" t="s">
        <v>49</v>
      </c>
      <c r="J30" s="25" t="str">
        <f>'8'!$H$4</f>
        <v>Esterková Elen</v>
      </c>
      <c r="K30" s="15">
        <f>'8'!$I$4</f>
        <v>121</v>
      </c>
      <c r="L30" s="16" t="s">
        <v>1</v>
      </c>
      <c r="M30" s="2">
        <f t="shared" si="4"/>
        <v>6</v>
      </c>
      <c r="N30" s="2" t="s">
        <v>49</v>
      </c>
      <c r="S30" s="79" t="s">
        <v>49</v>
      </c>
      <c r="T30" s="80">
        <f>'8'!$I$40</f>
        <v>282</v>
      </c>
      <c r="U30" s="131" t="str">
        <f t="shared" si="2"/>
        <v>9.</v>
      </c>
      <c r="V30" s="132"/>
      <c r="W30" s="1">
        <f>IF('8'!I42="",0,'8'!I42)</f>
        <v>7</v>
      </c>
      <c r="X30" s="1">
        <f>COUNTA('8'!$H$10:$H$39)</f>
        <v>24</v>
      </c>
      <c r="Y30" s="1">
        <f t="shared" si="7"/>
        <v>4</v>
      </c>
    </row>
    <row r="31" spans="2:25" x14ac:dyDescent="0.25">
      <c r="B31" s="142"/>
      <c r="C31" s="23" t="str">
        <f>'3'!$H$5</f>
        <v>Mrvová Karolína</v>
      </c>
      <c r="D31" s="11">
        <f>'3'!$I$5</f>
        <v>45.3</v>
      </c>
      <c r="E31" s="10" t="s">
        <v>2</v>
      </c>
      <c r="F31" s="2">
        <f t="shared" si="3"/>
        <v>14</v>
      </c>
      <c r="G31" s="2" t="s">
        <v>142</v>
      </c>
      <c r="I31" s="145"/>
      <c r="J31" s="23" t="str">
        <f>'8'!$H$5</f>
        <v>Janáčková Sára</v>
      </c>
      <c r="K31" s="11">
        <f>'8'!$I$5</f>
        <v>100</v>
      </c>
      <c r="L31" s="10" t="s">
        <v>2</v>
      </c>
      <c r="M31" s="2">
        <f t="shared" si="4"/>
        <v>7</v>
      </c>
      <c r="N31" s="2" t="s">
        <v>49</v>
      </c>
      <c r="S31" s="79" t="s">
        <v>50</v>
      </c>
      <c r="T31" s="80">
        <f>'9'!$D$40</f>
        <v>127</v>
      </c>
      <c r="U31" s="131" t="str">
        <f t="shared" si="2"/>
        <v>15.</v>
      </c>
      <c r="V31" s="132"/>
      <c r="W31" s="1">
        <f>IF('9'!D42="",0,'9'!D42)</f>
        <v>16</v>
      </c>
      <c r="X31" s="1">
        <f>COUNTA('9'!$C$10:$C$39)</f>
        <v>17</v>
      </c>
      <c r="Y31" s="1">
        <f t="shared" si="7"/>
        <v>8</v>
      </c>
    </row>
    <row r="32" spans="2:25" ht="16.5" thickBot="1" x14ac:dyDescent="0.3">
      <c r="B32" s="143"/>
      <c r="C32" s="24" t="str">
        <f>'3'!$H$6</f>
        <v>Turková Anežka</v>
      </c>
      <c r="D32" s="17">
        <f>'3'!$I$6</f>
        <v>45.2</v>
      </c>
      <c r="E32" s="18" t="s">
        <v>3</v>
      </c>
      <c r="F32" s="2">
        <f t="shared" si="3"/>
        <v>15</v>
      </c>
      <c r="G32" s="2" t="s">
        <v>142</v>
      </c>
      <c r="I32" s="146"/>
      <c r="J32" s="24" t="str">
        <f>'8'!$H$6</f>
        <v>Konečná Valentýna</v>
      </c>
      <c r="K32" s="11">
        <f>'8'!$I$6</f>
        <v>20</v>
      </c>
      <c r="L32" s="18" t="s">
        <v>3</v>
      </c>
      <c r="M32" s="2">
        <f t="shared" si="4"/>
        <v>22</v>
      </c>
      <c r="N32" s="2" t="s">
        <v>49</v>
      </c>
      <c r="S32" s="95" t="s">
        <v>51</v>
      </c>
      <c r="T32" s="96">
        <f>'9'!$I$40</f>
        <v>231</v>
      </c>
      <c r="U32" s="165" t="str">
        <f t="shared" si="2"/>
        <v>13.</v>
      </c>
      <c r="V32" s="166"/>
      <c r="W32" s="1">
        <f>IF('9'!I42="",0,'9'!I42)</f>
        <v>22</v>
      </c>
      <c r="X32" s="1">
        <f>COUNTA('9'!$H$10:$H$39)</f>
        <v>22</v>
      </c>
      <c r="Y32" s="1">
        <f t="shared" si="7"/>
        <v>6</v>
      </c>
    </row>
    <row r="33" spans="2:25" x14ac:dyDescent="0.25">
      <c r="B33" s="141" t="s">
        <v>141</v>
      </c>
      <c r="C33" s="25" t="str">
        <f>'4'!$C$4</f>
        <v>Blažek Adam</v>
      </c>
      <c r="D33" s="15">
        <f>'4'!$D$4</f>
        <v>27</v>
      </c>
      <c r="E33" s="16" t="s">
        <v>1</v>
      </c>
      <c r="F33" s="2">
        <f t="shared" si="3"/>
        <v>21</v>
      </c>
      <c r="G33" s="2" t="s">
        <v>141</v>
      </c>
      <c r="I33" s="144" t="s">
        <v>50</v>
      </c>
      <c r="J33" s="25" t="str">
        <f>'9'!$C$4</f>
        <v>Salajková Šárka</v>
      </c>
      <c r="K33" s="15">
        <f>'9'!$D$4</f>
        <v>26</v>
      </c>
      <c r="L33" s="16" t="s">
        <v>1</v>
      </c>
      <c r="M33" s="2">
        <f t="shared" si="4"/>
        <v>21</v>
      </c>
      <c r="N33" s="2" t="s">
        <v>50</v>
      </c>
      <c r="S33" s="157" t="s">
        <v>445</v>
      </c>
      <c r="T33" s="158"/>
      <c r="U33" s="158"/>
      <c r="V33" s="159"/>
      <c r="W33" s="1">
        <f>SUM(W15:W32)</f>
        <v>220</v>
      </c>
      <c r="X33" s="1">
        <f>SUM(X15:X32)</f>
        <v>342</v>
      </c>
    </row>
    <row r="34" spans="2:25" x14ac:dyDescent="0.25">
      <c r="B34" s="142"/>
      <c r="C34" s="23" t="str">
        <f>'4'!$C$5</f>
        <v>Chludil Tomáš</v>
      </c>
      <c r="D34" s="11">
        <f>'4'!$D$5</f>
        <v>26</v>
      </c>
      <c r="E34" s="10" t="s">
        <v>2</v>
      </c>
      <c r="F34" s="2">
        <f t="shared" si="3"/>
        <v>23</v>
      </c>
      <c r="G34" s="2" t="s">
        <v>141</v>
      </c>
      <c r="I34" s="145"/>
      <c r="J34" s="23" t="str">
        <f>'9'!$C$5</f>
        <v>Trešek Jakub</v>
      </c>
      <c r="K34" s="11">
        <f>'9'!$D$5</f>
        <v>12</v>
      </c>
      <c r="L34" s="10" t="s">
        <v>2</v>
      </c>
      <c r="M34" s="2">
        <f t="shared" si="4"/>
        <v>23</v>
      </c>
      <c r="N34" s="2" t="s">
        <v>50</v>
      </c>
      <c r="S34" s="133" t="s">
        <v>404</v>
      </c>
      <c r="T34" s="134"/>
      <c r="U34" s="100">
        <f>IF(COUNT(T15:U32)=0,"",W33)</f>
        <v>220</v>
      </c>
      <c r="V34" s="101" t="s">
        <v>447</v>
      </c>
    </row>
    <row r="35" spans="2:25" ht="16.5" thickBot="1" x14ac:dyDescent="0.3">
      <c r="B35" s="143"/>
      <c r="C35" s="26" t="str">
        <f>'4'!$C$6</f>
        <v>Štohandlová Adina</v>
      </c>
      <c r="D35" s="19">
        <f>'4'!$D$6</f>
        <v>19.2</v>
      </c>
      <c r="E35" s="18" t="s">
        <v>3</v>
      </c>
      <c r="F35" s="2">
        <f t="shared" si="3"/>
        <v>25</v>
      </c>
      <c r="G35" s="2" t="s">
        <v>141</v>
      </c>
      <c r="I35" s="146"/>
      <c r="J35" s="26" t="str">
        <f>'9'!$C$6</f>
        <v>Hosajová Barbora</v>
      </c>
      <c r="K35" s="19">
        <f>'9'!$D$6</f>
        <v>11</v>
      </c>
      <c r="L35" s="18" t="s">
        <v>3</v>
      </c>
      <c r="M35" s="2">
        <f t="shared" si="4"/>
        <v>24</v>
      </c>
      <c r="N35" s="2" t="s">
        <v>50</v>
      </c>
      <c r="S35" s="135" t="s">
        <v>404</v>
      </c>
      <c r="T35" s="136"/>
      <c r="U35" s="104">
        <f>IF(COUNT(T15:U32)=0,"",100*W33/X33)</f>
        <v>64.327485380116954</v>
      </c>
      <c r="V35" s="97" t="s">
        <v>439</v>
      </c>
    </row>
    <row r="36" spans="2:25" ht="16.5" thickBot="1" x14ac:dyDescent="0.3">
      <c r="B36" s="141" t="s">
        <v>143</v>
      </c>
      <c r="C36" s="25" t="str">
        <f>'4'!$H$4</f>
        <v>Baláš Matěj</v>
      </c>
      <c r="D36" s="15">
        <f>'4'!$I$4</f>
        <v>110</v>
      </c>
      <c r="E36" s="16" t="s">
        <v>1</v>
      </c>
      <c r="F36" s="2">
        <f t="shared" si="3"/>
        <v>5</v>
      </c>
      <c r="G36" s="2" t="s">
        <v>143</v>
      </c>
      <c r="I36" s="144" t="s">
        <v>51</v>
      </c>
      <c r="J36" s="25" t="str">
        <f>'9'!$H$4</f>
        <v>Straková Alžběta</v>
      </c>
      <c r="K36" s="15">
        <f>'9'!$I$4</f>
        <v>40</v>
      </c>
      <c r="L36" s="16" t="s">
        <v>1</v>
      </c>
      <c r="M36" s="2">
        <f t="shared" si="4"/>
        <v>14</v>
      </c>
      <c r="N36" s="2" t="s">
        <v>51</v>
      </c>
      <c r="S36" s="133" t="s">
        <v>440</v>
      </c>
      <c r="T36" s="134"/>
      <c r="U36" s="99">
        <f>IF(COUNT(T15:U32)=0,"",(U42+U43)/W33)</f>
        <v>30.141818181818184</v>
      </c>
      <c r="V36" s="98" t="s">
        <v>6</v>
      </c>
    </row>
    <row r="37" spans="2:25" x14ac:dyDescent="0.25">
      <c r="B37" s="142"/>
      <c r="C37" s="23" t="str">
        <f>'4'!$H$5</f>
        <v>Makudera Tomáš</v>
      </c>
      <c r="D37" s="11">
        <f>'4'!$I$5</f>
        <v>44.5</v>
      </c>
      <c r="E37" s="10" t="s">
        <v>2</v>
      </c>
      <c r="F37" s="2">
        <f t="shared" si="3"/>
        <v>16</v>
      </c>
      <c r="G37" s="2" t="s">
        <v>143</v>
      </c>
      <c r="I37" s="145"/>
      <c r="J37" s="23" t="str">
        <f>'9'!$H$5</f>
        <v>Vala Kryštof</v>
      </c>
      <c r="K37" s="11">
        <f>'9'!$I$5</f>
        <v>27.6</v>
      </c>
      <c r="L37" s="10" t="s">
        <v>2</v>
      </c>
      <c r="M37" s="2">
        <f t="shared" si="4"/>
        <v>19</v>
      </c>
      <c r="N37" s="2" t="s">
        <v>51</v>
      </c>
      <c r="S37" s="137" t="s">
        <v>438</v>
      </c>
      <c r="T37" s="138"/>
      <c r="U37" s="91">
        <f>X33</f>
        <v>342</v>
      </c>
      <c r="V37" s="102" t="s">
        <v>447</v>
      </c>
    </row>
    <row r="38" spans="2:25" ht="16.5" thickBot="1" x14ac:dyDescent="0.3">
      <c r="B38" s="143"/>
      <c r="C38" s="24" t="str">
        <f>'4'!$H$6</f>
        <v>Lekavá Eva</v>
      </c>
      <c r="D38" s="17">
        <f>'4'!$I$6</f>
        <v>40</v>
      </c>
      <c r="E38" s="18" t="s">
        <v>3</v>
      </c>
      <c r="F38" s="2">
        <f t="shared" si="3"/>
        <v>17</v>
      </c>
      <c r="G38" s="2" t="s">
        <v>143</v>
      </c>
      <c r="I38" s="146"/>
      <c r="J38" s="24" t="str">
        <f>'9'!$H$6</f>
        <v>Vala Tomáš</v>
      </c>
      <c r="K38" s="17">
        <f>'9'!$I$6</f>
        <v>27.4</v>
      </c>
      <c r="L38" s="18" t="s">
        <v>3</v>
      </c>
      <c r="M38" s="2">
        <f>RANK(K38,$K$15:$K$38)</f>
        <v>20</v>
      </c>
      <c r="N38" s="2" t="s">
        <v>51</v>
      </c>
      <c r="S38" s="139" t="s">
        <v>446</v>
      </c>
      <c r="T38" s="140"/>
      <c r="U38" s="90">
        <f>IF(COUNT(T18:U32)=0,"",(U42+U43)/X33)</f>
        <v>19.389473684210529</v>
      </c>
      <c r="V38" s="103" t="s">
        <v>6</v>
      </c>
    </row>
    <row r="39" spans="2:25" ht="16.5" thickBot="1" x14ac:dyDescent="0.3">
      <c r="B39" s="141" t="s">
        <v>42</v>
      </c>
      <c r="C39" s="25" t="str">
        <f>'5'!$C$4</f>
        <v>Konečný Samuel</v>
      </c>
      <c r="D39" s="15">
        <f>'5'!$D$4</f>
        <v>395</v>
      </c>
      <c r="E39" s="16" t="s">
        <v>1</v>
      </c>
      <c r="F39" s="2">
        <f t="shared" si="3"/>
        <v>1</v>
      </c>
      <c r="G39" s="2" t="s">
        <v>42</v>
      </c>
      <c r="Y39" s="1">
        <f>IF(U42="",0,U42)</f>
        <v>3366.0000000000005</v>
      </c>
    </row>
    <row r="40" spans="2:25" x14ac:dyDescent="0.25">
      <c r="B40" s="142"/>
      <c r="C40" s="23" t="str">
        <f>'5'!$C$5</f>
        <v>Opavská Nella</v>
      </c>
      <c r="D40" s="11">
        <f>'5'!$D$5</f>
        <v>39</v>
      </c>
      <c r="E40" s="10" t="s">
        <v>2</v>
      </c>
      <c r="F40" s="2">
        <f t="shared" si="3"/>
        <v>18</v>
      </c>
      <c r="G40" s="2" t="s">
        <v>42</v>
      </c>
      <c r="S40" s="111" t="s">
        <v>444</v>
      </c>
      <c r="T40" s="112"/>
      <c r="U40" s="112"/>
      <c r="V40" s="113"/>
      <c r="Y40" s="1">
        <f>IF(U43="",0,U43)</f>
        <v>3265.2</v>
      </c>
    </row>
    <row r="41" spans="2:25" ht="16.5" thickBot="1" x14ac:dyDescent="0.3">
      <c r="B41" s="143"/>
      <c r="C41" s="26" t="str">
        <f>'5'!$C$6</f>
        <v>Bohůn Adam</v>
      </c>
      <c r="D41" s="19">
        <f>'5'!$D$6</f>
        <v>27</v>
      </c>
      <c r="E41" s="18" t="s">
        <v>3</v>
      </c>
      <c r="F41" s="2">
        <f t="shared" si="3"/>
        <v>21</v>
      </c>
      <c r="G41" s="2" t="s">
        <v>42</v>
      </c>
      <c r="S41" s="153" t="s">
        <v>443</v>
      </c>
      <c r="T41" s="154"/>
      <c r="U41" s="92">
        <f>MŠ!G11</f>
        <v>914</v>
      </c>
      <c r="V41" s="93" t="s">
        <v>6</v>
      </c>
    </row>
    <row r="42" spans="2:25" x14ac:dyDescent="0.25">
      <c r="B42" s="141" t="s">
        <v>43</v>
      </c>
      <c r="C42" s="25" t="str">
        <f>'5'!$H$4</f>
        <v>Staňa Marek</v>
      </c>
      <c r="D42" s="15">
        <f>'5'!$I$4</f>
        <v>252.2</v>
      </c>
      <c r="E42" s="16" t="s">
        <v>1</v>
      </c>
      <c r="F42" s="2">
        <f t="shared" si="3"/>
        <v>2</v>
      </c>
      <c r="G42" s="2" t="s">
        <v>43</v>
      </c>
      <c r="S42" s="153" t="s">
        <v>441</v>
      </c>
      <c r="T42" s="154"/>
      <c r="U42" s="92">
        <f>IF(COUNT(T15:U24)=0,"",SUM(T15:T24))</f>
        <v>3366.0000000000005</v>
      </c>
      <c r="V42" s="93" t="s">
        <v>6</v>
      </c>
    </row>
    <row r="43" spans="2:25" x14ac:dyDescent="0.25">
      <c r="B43" s="142"/>
      <c r="C43" s="23" t="str">
        <f>'5'!$H$5</f>
        <v>Zelinková Kateřina</v>
      </c>
      <c r="D43" s="11">
        <f>'5'!$I$5</f>
        <v>102</v>
      </c>
      <c r="E43" s="10" t="s">
        <v>2</v>
      </c>
      <c r="F43" s="2">
        <f t="shared" si="3"/>
        <v>8</v>
      </c>
      <c r="G43" s="2" t="s">
        <v>43</v>
      </c>
      <c r="S43" s="153" t="s">
        <v>442</v>
      </c>
      <c r="T43" s="154"/>
      <c r="U43" s="92">
        <f>IF(COUNT(T25:U32)=0,"",SUM(T25:T32))</f>
        <v>3265.2</v>
      </c>
      <c r="V43" s="93" t="s">
        <v>6</v>
      </c>
    </row>
    <row r="44" spans="2:25" ht="16.5" thickBot="1" x14ac:dyDescent="0.3">
      <c r="B44" s="143"/>
      <c r="C44" s="24" t="str">
        <f>'5'!$H$6</f>
        <v>Zlomek Filip</v>
      </c>
      <c r="D44" s="17">
        <f>'5'!$I$6</f>
        <v>100</v>
      </c>
      <c r="E44" s="18" t="s">
        <v>3</v>
      </c>
      <c r="F44" s="2">
        <f t="shared" si="3"/>
        <v>9</v>
      </c>
      <c r="G44" s="2" t="s">
        <v>43</v>
      </c>
      <c r="S44" s="155" t="s">
        <v>448</v>
      </c>
      <c r="T44" s="156"/>
      <c r="U44" s="88">
        <f>IF(COUNT(U42:U43)=0,"",U41+U42+U43)</f>
        <v>7545.2</v>
      </c>
      <c r="V44" s="94" t="s">
        <v>6</v>
      </c>
    </row>
    <row r="45" spans="2:25" x14ac:dyDescent="0.25">
      <c r="D45" s="64"/>
    </row>
  </sheetData>
  <sheetProtection sheet="1"/>
  <mergeCells count="62">
    <mergeCell ref="U15:V15"/>
    <mergeCell ref="U16:V16"/>
    <mergeCell ref="U17:V17"/>
    <mergeCell ref="U18:V18"/>
    <mergeCell ref="U19:V19"/>
    <mergeCell ref="U20:V20"/>
    <mergeCell ref="U21:V21"/>
    <mergeCell ref="S7:V7"/>
    <mergeCell ref="I30:I32"/>
    <mergeCell ref="U22:V22"/>
    <mergeCell ref="U24:V24"/>
    <mergeCell ref="U25:V25"/>
    <mergeCell ref="U26:V26"/>
    <mergeCell ref="U27:V27"/>
    <mergeCell ref="U32:V32"/>
    <mergeCell ref="U28:V28"/>
    <mergeCell ref="U29:V29"/>
    <mergeCell ref="U30:V30"/>
    <mergeCell ref="U31:V31"/>
    <mergeCell ref="U14:V14"/>
    <mergeCell ref="S42:T42"/>
    <mergeCell ref="S43:T43"/>
    <mergeCell ref="S44:T44"/>
    <mergeCell ref="S41:T41"/>
    <mergeCell ref="S33:V33"/>
    <mergeCell ref="B1:V1"/>
    <mergeCell ref="B2:V2"/>
    <mergeCell ref="I3:L3"/>
    <mergeCell ref="I13:L13"/>
    <mergeCell ref="S13:V13"/>
    <mergeCell ref="B8:E8"/>
    <mergeCell ref="I8:L8"/>
    <mergeCell ref="S8:V8"/>
    <mergeCell ref="B30:B32"/>
    <mergeCell ref="B15:B17"/>
    <mergeCell ref="I15:I17"/>
    <mergeCell ref="B3:E3"/>
    <mergeCell ref="B13:E13"/>
    <mergeCell ref="B7:E7"/>
    <mergeCell ref="I7:L7"/>
    <mergeCell ref="B42:B44"/>
    <mergeCell ref="S3:V3"/>
    <mergeCell ref="B24:B26"/>
    <mergeCell ref="I24:I26"/>
    <mergeCell ref="B27:B29"/>
    <mergeCell ref="I27:I29"/>
    <mergeCell ref="B36:B38"/>
    <mergeCell ref="I36:I38"/>
    <mergeCell ref="B39:B41"/>
    <mergeCell ref="S40:V40"/>
    <mergeCell ref="B18:B20"/>
    <mergeCell ref="I18:I20"/>
    <mergeCell ref="B21:B23"/>
    <mergeCell ref="B33:B35"/>
    <mergeCell ref="I33:I35"/>
    <mergeCell ref="I21:I23"/>
    <mergeCell ref="U23:V23"/>
    <mergeCell ref="S36:T36"/>
    <mergeCell ref="S35:T35"/>
    <mergeCell ref="S37:T37"/>
    <mergeCell ref="S38:T38"/>
    <mergeCell ref="S34:T34"/>
  </mergeCells>
  <phoneticPr fontId="2" type="noConversion"/>
  <conditionalFormatting sqref="S7:V7 I12:L12 I7:L7 B7:E7 B12:E12">
    <cfRule type="cellIs" dxfId="0" priority="1" stopIfTrue="1" operator="equal">
      <formula>"více 1. nebo 2. míst"</formula>
    </cfRule>
  </conditionalFormatting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B32"/>
  <sheetViews>
    <sheetView showGridLines="0" defaultGridColor="0" colorId="52" workbookViewId="0">
      <selection activeCell="F7" sqref="F7"/>
    </sheetView>
  </sheetViews>
  <sheetFormatPr defaultRowHeight="12.75" x14ac:dyDescent="0.2"/>
  <cols>
    <col min="1" max="1" width="0.85546875" style="39" customWidth="1"/>
    <col min="2" max="2" width="86.140625" style="38" customWidth="1"/>
    <col min="3" max="3" width="1.42578125" style="39" customWidth="1"/>
    <col min="4" max="16384" width="9.140625" style="39"/>
  </cols>
  <sheetData>
    <row r="1" spans="2:2" ht="5.0999999999999996" customHeight="1" thickBot="1" x14ac:dyDescent="0.25"/>
    <row r="2" spans="2:2" ht="35.25" customHeight="1" x14ac:dyDescent="0.2">
      <c r="B2" s="40" t="s">
        <v>420</v>
      </c>
    </row>
    <row r="3" spans="2:2" ht="20.100000000000001" customHeight="1" x14ac:dyDescent="0.2">
      <c r="B3" s="41" t="s">
        <v>421</v>
      </c>
    </row>
    <row r="4" spans="2:2" ht="20.100000000000001" customHeight="1" x14ac:dyDescent="0.2">
      <c r="B4" s="41" t="s">
        <v>422</v>
      </c>
    </row>
    <row r="5" spans="2:2" ht="20.100000000000001" customHeight="1" x14ac:dyDescent="0.2">
      <c r="B5" s="41" t="s">
        <v>423</v>
      </c>
    </row>
    <row r="6" spans="2:2" ht="20.100000000000001" customHeight="1" x14ac:dyDescent="0.2">
      <c r="B6" s="41" t="s">
        <v>424</v>
      </c>
    </row>
    <row r="7" spans="2:2" ht="20.100000000000001" customHeight="1" x14ac:dyDescent="0.2">
      <c r="B7" s="41" t="s">
        <v>425</v>
      </c>
    </row>
    <row r="8" spans="2:2" ht="20.100000000000001" customHeight="1" thickBot="1" x14ac:dyDescent="0.25">
      <c r="B8" s="52" t="s">
        <v>426</v>
      </c>
    </row>
    <row r="9" spans="2:2" x14ac:dyDescent="0.2">
      <c r="B9" s="47"/>
    </row>
    <row r="10" spans="2:2" x14ac:dyDescent="0.2">
      <c r="B10" s="47"/>
    </row>
    <row r="11" spans="2:2" x14ac:dyDescent="0.2">
      <c r="B11" s="47"/>
    </row>
    <row r="12" spans="2:2" x14ac:dyDescent="0.2">
      <c r="B12" s="47"/>
    </row>
    <row r="13" spans="2:2" x14ac:dyDescent="0.2">
      <c r="B13" s="47"/>
    </row>
    <row r="14" spans="2:2" x14ac:dyDescent="0.2">
      <c r="B14" s="47"/>
    </row>
    <row r="15" spans="2:2" x14ac:dyDescent="0.2">
      <c r="B15" s="47"/>
    </row>
    <row r="16" spans="2:2" x14ac:dyDescent="0.2">
      <c r="B16" s="47"/>
    </row>
    <row r="17" spans="2:2" x14ac:dyDescent="0.2">
      <c r="B17" s="47"/>
    </row>
    <row r="18" spans="2:2" x14ac:dyDescent="0.2">
      <c r="B18" s="47"/>
    </row>
    <row r="19" spans="2:2" x14ac:dyDescent="0.2">
      <c r="B19" s="47"/>
    </row>
    <row r="20" spans="2:2" x14ac:dyDescent="0.2">
      <c r="B20" s="47"/>
    </row>
    <row r="21" spans="2:2" x14ac:dyDescent="0.2">
      <c r="B21" s="47"/>
    </row>
    <row r="22" spans="2:2" x14ac:dyDescent="0.2">
      <c r="B22" s="47"/>
    </row>
    <row r="23" spans="2:2" x14ac:dyDescent="0.2">
      <c r="B23" s="47"/>
    </row>
    <row r="24" spans="2:2" x14ac:dyDescent="0.2">
      <c r="B24" s="47"/>
    </row>
    <row r="25" spans="2:2" x14ac:dyDescent="0.2">
      <c r="B25" s="47"/>
    </row>
    <row r="26" spans="2:2" x14ac:dyDescent="0.2">
      <c r="B26" s="47"/>
    </row>
    <row r="27" spans="2:2" x14ac:dyDescent="0.2">
      <c r="B27" s="47"/>
    </row>
    <row r="28" spans="2:2" x14ac:dyDescent="0.2">
      <c r="B28" s="47"/>
    </row>
    <row r="29" spans="2:2" x14ac:dyDescent="0.2">
      <c r="B29" s="47"/>
    </row>
    <row r="30" spans="2:2" x14ac:dyDescent="0.2">
      <c r="B30" s="47"/>
    </row>
    <row r="31" spans="2:2" x14ac:dyDescent="0.2">
      <c r="B31" s="47"/>
    </row>
    <row r="32" spans="2:2" x14ac:dyDescent="0.2">
      <c r="B32" s="47"/>
    </row>
  </sheetData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K11"/>
  <sheetViews>
    <sheetView showGridLines="0" workbookViewId="0">
      <selection activeCell="J10" sqref="J10"/>
    </sheetView>
  </sheetViews>
  <sheetFormatPr defaultRowHeight="15.75" x14ac:dyDescent="0.25"/>
  <cols>
    <col min="1" max="1" width="0.85546875" customWidth="1"/>
    <col min="2" max="4" width="9.140625" style="2" customWidth="1"/>
    <col min="5" max="5" width="2.5703125" style="2" bestFit="1" customWidth="1"/>
    <col min="6" max="6" width="14.28515625" customWidth="1"/>
    <col min="7" max="7" width="6" style="2" customWidth="1"/>
    <col min="8" max="8" width="4.5703125" style="2" bestFit="1" customWidth="1"/>
    <col min="9" max="10" width="9.140625" style="2" customWidth="1"/>
    <col min="11" max="12" width="9.140625" customWidth="1"/>
  </cols>
  <sheetData>
    <row r="1" spans="2:11" ht="25.5" x14ac:dyDescent="0.25">
      <c r="B1" s="107" t="s">
        <v>39</v>
      </c>
      <c r="C1" s="107"/>
      <c r="D1" s="107"/>
      <c r="E1" s="107"/>
      <c r="F1" s="107"/>
      <c r="G1" s="107"/>
      <c r="H1" s="107"/>
      <c r="I1" s="107"/>
      <c r="J1" s="107"/>
      <c r="K1" s="107"/>
    </row>
    <row r="2" spans="2:11" ht="30" customHeight="1" x14ac:dyDescent="0.25">
      <c r="B2" s="108" t="str">
        <f>škola!B2</f>
        <v>22. září 2022</v>
      </c>
      <c r="C2" s="108"/>
      <c r="D2" s="108"/>
      <c r="E2" s="108"/>
      <c r="F2" s="108"/>
      <c r="G2" s="108"/>
      <c r="H2" s="108"/>
      <c r="I2" s="108"/>
      <c r="J2" s="108"/>
      <c r="K2" s="108"/>
    </row>
    <row r="3" spans="2:11" ht="16.5" thickBot="1" x14ac:dyDescent="0.3">
      <c r="G3"/>
      <c r="H3"/>
      <c r="I3"/>
      <c r="J3"/>
    </row>
    <row r="4" spans="2:11" x14ac:dyDescent="0.25">
      <c r="E4" s="111" t="s">
        <v>394</v>
      </c>
      <c r="F4" s="112"/>
      <c r="G4" s="112"/>
      <c r="H4" s="113"/>
      <c r="I4"/>
      <c r="J4"/>
    </row>
    <row r="5" spans="2:11" x14ac:dyDescent="0.25">
      <c r="E5" s="7" t="s">
        <v>4</v>
      </c>
      <c r="F5" s="8" t="s">
        <v>437</v>
      </c>
      <c r="G5" s="8" t="s">
        <v>6</v>
      </c>
      <c r="H5" s="9" t="s">
        <v>7</v>
      </c>
      <c r="I5"/>
      <c r="J5"/>
    </row>
    <row r="6" spans="2:11" x14ac:dyDescent="0.25">
      <c r="E6" s="37" t="s">
        <v>1</v>
      </c>
      <c r="F6" s="23" t="s">
        <v>396</v>
      </c>
      <c r="G6" s="89">
        <v>139</v>
      </c>
      <c r="H6" s="10" t="str">
        <f>IF(G6="","",RANK(G6,$G$6:$G$10)&amp;".")</f>
        <v>2.</v>
      </c>
      <c r="I6"/>
      <c r="J6"/>
    </row>
    <row r="7" spans="2:11" x14ac:dyDescent="0.25">
      <c r="E7" s="37" t="s">
        <v>2</v>
      </c>
      <c r="F7" s="23" t="s">
        <v>395</v>
      </c>
      <c r="G7" s="89">
        <v>602</v>
      </c>
      <c r="H7" s="10" t="str">
        <f>IF(G7="","",RANK(G7,$G$6:$G$10)&amp;".")</f>
        <v>1.</v>
      </c>
      <c r="I7"/>
      <c r="J7"/>
    </row>
    <row r="8" spans="2:11" x14ac:dyDescent="0.25">
      <c r="E8" s="37" t="s">
        <v>3</v>
      </c>
      <c r="F8" s="23" t="s">
        <v>397</v>
      </c>
      <c r="G8" s="89">
        <v>37</v>
      </c>
      <c r="H8" s="10" t="str">
        <f>IF(G8="","",RANK(G8,$G$6:$G$10)&amp;".")</f>
        <v>5.</v>
      </c>
      <c r="I8"/>
      <c r="J8"/>
    </row>
    <row r="9" spans="2:11" x14ac:dyDescent="0.25">
      <c r="E9" s="37" t="s">
        <v>8</v>
      </c>
      <c r="F9" s="23" t="s">
        <v>398</v>
      </c>
      <c r="G9" s="89">
        <v>66</v>
      </c>
      <c r="H9" s="10" t="str">
        <f>IF(G9="","",RANK(G9,$G$6:$G$10)&amp;".")</f>
        <v>4.</v>
      </c>
      <c r="I9"/>
      <c r="J9"/>
    </row>
    <row r="10" spans="2:11" x14ac:dyDescent="0.25">
      <c r="E10" s="37" t="s">
        <v>9</v>
      </c>
      <c r="F10" s="23" t="s">
        <v>399</v>
      </c>
      <c r="G10" s="89">
        <v>70</v>
      </c>
      <c r="H10" s="10" t="str">
        <f>IF(G10="","",RANK(G10,$G$6:$G$10)&amp;".")</f>
        <v>3.</v>
      </c>
      <c r="I10"/>
      <c r="J10"/>
    </row>
    <row r="11" spans="2:11" ht="16.5" thickBot="1" x14ac:dyDescent="0.3">
      <c r="E11" s="109" t="s">
        <v>436</v>
      </c>
      <c r="F11" s="110"/>
      <c r="G11" s="88">
        <f>SUM(G6:G10)</f>
        <v>914</v>
      </c>
      <c r="H11" s="87" t="s">
        <v>6</v>
      </c>
    </row>
  </sheetData>
  <sheetProtection sheet="1"/>
  <mergeCells count="4">
    <mergeCell ref="B1:K1"/>
    <mergeCell ref="B2:K2"/>
    <mergeCell ref="E11:F11"/>
    <mergeCell ref="E4:H4"/>
  </mergeCells>
  <phoneticPr fontId="2" type="noConversion"/>
  <hyperlinks>
    <hyperlink ref="B2:J2" location="škola!B2" tooltip="proklik na buňku, ve které se termín zadává" display="škola!B2"/>
  </hyperlinks>
  <printOptions horizontalCentered="1"/>
  <pageMargins left="0.98425196850393704" right="0.98425196850393704" top="0.98425196850393704" bottom="0.98425196850393704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J43"/>
  <sheetViews>
    <sheetView showGridLines="0" workbookViewId="0">
      <selection activeCell="M5" sqref="M5"/>
    </sheetView>
  </sheetViews>
  <sheetFormatPr defaultRowHeight="15.75" x14ac:dyDescent="0.25"/>
  <cols>
    <col min="1" max="1" width="5.7109375" customWidth="1"/>
    <col min="2" max="2" width="3.5703125" style="2" bestFit="1" customWidth="1"/>
    <col min="3" max="3" width="20.7109375" style="67" customWidth="1"/>
    <col min="4" max="4" width="7.28515625" style="2" customWidth="1"/>
    <col min="5" max="5" width="4.5703125" style="2" bestFit="1" customWidth="1"/>
    <col min="6" max="6" width="5.7109375" customWidth="1"/>
    <col min="7" max="7" width="3.5703125" style="2" bestFit="1" customWidth="1"/>
    <col min="8" max="8" width="20.7109375" style="67" customWidth="1"/>
    <col min="9" max="9" width="7.28515625" style="2" customWidth="1"/>
    <col min="10" max="10" width="4.5703125" style="2" bestFit="1" customWidth="1"/>
  </cols>
  <sheetData>
    <row r="1" spans="2:10" ht="25.5" x14ac:dyDescent="0.25">
      <c r="B1" s="107" t="s">
        <v>39</v>
      </c>
      <c r="C1" s="107"/>
      <c r="D1" s="107"/>
      <c r="E1" s="107"/>
      <c r="F1" s="107"/>
      <c r="G1" s="107"/>
      <c r="H1" s="107"/>
      <c r="I1" s="107"/>
      <c r="J1" s="107"/>
    </row>
    <row r="2" spans="2:10" ht="30" customHeight="1" thickBot="1" x14ac:dyDescent="0.3">
      <c r="B2" s="108" t="str">
        <f>škola!B2</f>
        <v>22. září 2022</v>
      </c>
      <c r="C2" s="121"/>
      <c r="D2" s="121"/>
      <c r="E2" s="121"/>
      <c r="F2" s="121"/>
      <c r="G2" s="121"/>
      <c r="H2" s="121"/>
      <c r="I2" s="121"/>
      <c r="J2" s="121"/>
    </row>
    <row r="3" spans="2:10" x14ac:dyDescent="0.25">
      <c r="B3" s="111" t="s">
        <v>0</v>
      </c>
      <c r="C3" s="112"/>
      <c r="D3" s="112"/>
      <c r="E3" s="113"/>
      <c r="G3" s="111" t="s">
        <v>35</v>
      </c>
      <c r="H3" s="112"/>
      <c r="I3" s="112"/>
      <c r="J3" s="113"/>
    </row>
    <row r="4" spans="2:10" x14ac:dyDescent="0.25">
      <c r="B4" s="35" t="s">
        <v>1</v>
      </c>
      <c r="C4" s="23" t="str">
        <f>IF(SUM(D10:D39)=0,"",INDEX(C10:C39,MATCH(1,E10:E39,0),1))</f>
        <v>Zdražilová Amalie</v>
      </c>
      <c r="D4" s="54">
        <f>IF(SUM(D10:D39)=0,"",INDEX(D10:D39,MATCH(1,E10:E39,0),1))</f>
        <v>153.5</v>
      </c>
      <c r="E4" s="4" t="str">
        <f>IF(SUM(D10:D39)=0,"","kg")</f>
        <v>kg</v>
      </c>
      <c r="G4" s="33" t="s">
        <v>1</v>
      </c>
      <c r="H4" s="23" t="str">
        <f>IF(SUM(I10:I39)=0,"",INDEX(H10:H39,MATCH(1,J10:J39,0),1))</f>
        <v/>
      </c>
      <c r="I4" s="54" t="str">
        <f>IF(SUM(I10:I39)=0,"",INDEX(I10:I39,MATCH(1,J10:J39,0),1))</f>
        <v/>
      </c>
      <c r="J4" s="4" t="str">
        <f>IF(SUM(I10:I39)=0,"","kg")</f>
        <v/>
      </c>
    </row>
    <row r="5" spans="2:10" x14ac:dyDescent="0.25">
      <c r="B5" s="35" t="s">
        <v>2</v>
      </c>
      <c r="C5" s="23" t="str">
        <f>IF(B7="",IF(COUNTA(D10:D39)&gt;1,INDEX(C10:C39,MATCH(2,E10:E39,0),1),""),"")</f>
        <v>Buchtová Nina</v>
      </c>
      <c r="D5" s="54">
        <f>IF(B7="",IF(COUNTA(D10:D39)&gt;1,INDEX(D10:D39,MATCH(2,E10:E39,0),1),""),"")</f>
        <v>47.6</v>
      </c>
      <c r="E5" s="4" t="str">
        <f>IF(COUNTA(D10:D39)&gt;1,"kg","")</f>
        <v>kg</v>
      </c>
      <c r="G5" s="33" t="s">
        <v>2</v>
      </c>
      <c r="H5" s="23" t="str">
        <f>IF(G7="",IF(COUNTA(I10:I39)&gt;1,INDEX(H10:H39,MATCH(2,J10:J39,0),1),""),"")</f>
        <v/>
      </c>
      <c r="I5" s="54" t="str">
        <f>IF(G7="",IF(COUNTA(I10:I39)&gt;1,INDEX(I$10:I39,MATCH(2,J10:J39,0),1),""),"")</f>
        <v/>
      </c>
      <c r="J5" s="4" t="str">
        <f>IF(COUNTA(I10:I39)&gt;1,"kg","")</f>
        <v/>
      </c>
    </row>
    <row r="6" spans="2:10" ht="16.5" thickBot="1" x14ac:dyDescent="0.3">
      <c r="B6" s="36" t="s">
        <v>3</v>
      </c>
      <c r="C6" s="24" t="str">
        <f>IF(B7="",IF(COUNTA(D10:D39)&gt;2,INDEX(C10:C39,MATCH(3,E10:E39,0),1),""),"")</f>
        <v>Makuderová Veronika</v>
      </c>
      <c r="D6" s="55">
        <f>IF(B7="",IF(COUNTA(D10:D39)&gt;2,INDEX(D10:D39,MATCH(3,E10:E39,0),1),""),"")</f>
        <v>22</v>
      </c>
      <c r="E6" s="6" t="str">
        <f>IF(COUNTA(D10:D39)&gt;2,"kg","")</f>
        <v>kg</v>
      </c>
      <c r="G6" s="34" t="s">
        <v>3</v>
      </c>
      <c r="H6" s="24" t="str">
        <f>IF(G7="",IF(COUNTA(I10:I39)&gt;2,INDEX(H10:H39,MATCH(3,J10:J39,0),1),""),"")</f>
        <v/>
      </c>
      <c r="I6" s="55" t="str">
        <f>IF(G7="",IF(COUNTA(I10:I39)&gt;2,INDEX(I10:I39,MATCH(3,J10:J39,0),1),""),"")</f>
        <v/>
      </c>
      <c r="J6" s="6" t="str">
        <f>IF(COUNTA(I10:I39)&gt;2,"kg","")</f>
        <v/>
      </c>
    </row>
    <row r="7" spans="2:10" ht="16.5" thickBot="1" x14ac:dyDescent="0.3">
      <c r="B7" s="120" t="str">
        <f>IF(OR(COUNTIF(E10:E39,1)&gt;1,COUNTIF(E10:E39,2)&gt;1),"více 1. nebo 2. míst","")</f>
        <v/>
      </c>
      <c r="C7" s="120"/>
      <c r="D7" s="120"/>
      <c r="E7" s="120"/>
      <c r="G7" s="120" t="str">
        <f>IF(OR(COUNTIF(J10:J39,1)&gt;1,COUNTIF(J10:J39,2)&gt;1),"více 1. nebo 2. míst","")</f>
        <v/>
      </c>
      <c r="H7" s="120"/>
      <c r="I7" s="120"/>
      <c r="J7" s="120"/>
    </row>
    <row r="8" spans="2:10" x14ac:dyDescent="0.25">
      <c r="B8" s="111" t="str">
        <f>B3</f>
        <v>1.A</v>
      </c>
      <c r="C8" s="112"/>
      <c r="D8" s="112"/>
      <c r="E8" s="113"/>
      <c r="G8" s="111" t="str">
        <f>G3</f>
        <v>1.B</v>
      </c>
      <c r="H8" s="112"/>
      <c r="I8" s="112"/>
      <c r="J8" s="113"/>
    </row>
    <row r="9" spans="2:10" x14ac:dyDescent="0.25">
      <c r="B9" s="7" t="s">
        <v>4</v>
      </c>
      <c r="C9" s="68" t="s">
        <v>5</v>
      </c>
      <c r="D9" s="8" t="s">
        <v>6</v>
      </c>
      <c r="E9" s="9" t="s">
        <v>7</v>
      </c>
      <c r="G9" s="7" t="s">
        <v>4</v>
      </c>
      <c r="H9" s="68" t="s">
        <v>5</v>
      </c>
      <c r="I9" s="8" t="s">
        <v>6</v>
      </c>
      <c r="J9" s="9" t="s">
        <v>7</v>
      </c>
    </row>
    <row r="10" spans="2:10" x14ac:dyDescent="0.25">
      <c r="B10" s="35" t="s">
        <v>1</v>
      </c>
      <c r="C10" s="69" t="s">
        <v>240</v>
      </c>
      <c r="D10" s="53"/>
      <c r="E10" s="10" t="str">
        <f>IF(D10&gt;0,RANK(D10,$D$10:$D$39),"")</f>
        <v/>
      </c>
      <c r="G10" s="35" t="s">
        <v>1</v>
      </c>
      <c r="H10" s="69"/>
      <c r="I10" s="53"/>
      <c r="J10" s="10" t="str">
        <f>IF(I10&gt;0,RANK(I10,$I$10:$I$39),"")</f>
        <v/>
      </c>
    </row>
    <row r="11" spans="2:10" x14ac:dyDescent="0.25">
      <c r="B11" s="35" t="s">
        <v>2</v>
      </c>
      <c r="C11" s="69" t="s">
        <v>239</v>
      </c>
      <c r="D11" s="53">
        <v>47.6</v>
      </c>
      <c r="E11" s="10">
        <f t="shared" ref="E11:E39" si="0">IF(D11&gt;0,RANK(D11,$D$10:$D$39),"")</f>
        <v>2</v>
      </c>
      <c r="G11" s="35" t="s">
        <v>2</v>
      </c>
      <c r="H11" s="69"/>
      <c r="I11" s="53"/>
      <c r="J11" s="10" t="str">
        <f t="shared" ref="J11:J39" si="1">IF(I11&gt;0,RANK(I11,$I$10:$I$39),"")</f>
        <v/>
      </c>
    </row>
    <row r="12" spans="2:10" x14ac:dyDescent="0.25">
      <c r="B12" s="35" t="s">
        <v>3</v>
      </c>
      <c r="C12" s="69" t="s">
        <v>241</v>
      </c>
      <c r="D12" s="53">
        <v>17.2</v>
      </c>
      <c r="E12" s="10">
        <f t="shared" si="0"/>
        <v>6</v>
      </c>
      <c r="G12" s="35" t="s">
        <v>3</v>
      </c>
      <c r="H12" s="69"/>
      <c r="I12" s="53"/>
      <c r="J12" s="10" t="str">
        <f t="shared" si="1"/>
        <v/>
      </c>
    </row>
    <row r="13" spans="2:10" x14ac:dyDescent="0.25">
      <c r="B13" s="35" t="s">
        <v>8</v>
      </c>
      <c r="C13" s="69" t="s">
        <v>242</v>
      </c>
      <c r="D13" s="53">
        <v>19.3</v>
      </c>
      <c r="E13" s="10">
        <f t="shared" si="0"/>
        <v>4</v>
      </c>
      <c r="G13" s="35" t="s">
        <v>8</v>
      </c>
      <c r="H13" s="69"/>
      <c r="I13" s="53"/>
      <c r="J13" s="10" t="str">
        <f t="shared" si="1"/>
        <v/>
      </c>
    </row>
    <row r="14" spans="2:10" x14ac:dyDescent="0.25">
      <c r="B14" s="35" t="s">
        <v>9</v>
      </c>
      <c r="C14" s="69" t="s">
        <v>243</v>
      </c>
      <c r="D14" s="53">
        <v>7</v>
      </c>
      <c r="E14" s="10">
        <f t="shared" si="0"/>
        <v>10</v>
      </c>
      <c r="G14" s="35" t="s">
        <v>9</v>
      </c>
      <c r="H14" s="69"/>
      <c r="I14" s="53"/>
      <c r="J14" s="10" t="str">
        <f t="shared" si="1"/>
        <v/>
      </c>
    </row>
    <row r="15" spans="2:10" x14ac:dyDescent="0.25">
      <c r="B15" s="35" t="s">
        <v>10</v>
      </c>
      <c r="C15" s="69" t="s">
        <v>244</v>
      </c>
      <c r="D15" s="53">
        <v>12</v>
      </c>
      <c r="E15" s="10">
        <f t="shared" si="0"/>
        <v>8</v>
      </c>
      <c r="G15" s="35" t="s">
        <v>10</v>
      </c>
      <c r="H15" s="69"/>
      <c r="I15" s="53"/>
      <c r="J15" s="10" t="str">
        <f t="shared" si="1"/>
        <v/>
      </c>
    </row>
    <row r="16" spans="2:10" x14ac:dyDescent="0.25">
      <c r="B16" s="35" t="s">
        <v>11</v>
      </c>
      <c r="C16" s="69" t="s">
        <v>245</v>
      </c>
      <c r="D16" s="53"/>
      <c r="E16" s="10" t="str">
        <f t="shared" si="0"/>
        <v/>
      </c>
      <c r="G16" s="35" t="s">
        <v>11</v>
      </c>
      <c r="H16" s="69"/>
      <c r="I16" s="53"/>
      <c r="J16" s="10" t="str">
        <f t="shared" si="1"/>
        <v/>
      </c>
    </row>
    <row r="17" spans="2:10" x14ac:dyDescent="0.25">
      <c r="B17" s="35" t="s">
        <v>12</v>
      </c>
      <c r="C17" s="69" t="s">
        <v>246</v>
      </c>
      <c r="D17" s="53"/>
      <c r="E17" s="10" t="str">
        <f t="shared" si="0"/>
        <v/>
      </c>
      <c r="G17" s="35" t="s">
        <v>12</v>
      </c>
      <c r="H17" s="69"/>
      <c r="I17" s="53"/>
      <c r="J17" s="10" t="str">
        <f t="shared" si="1"/>
        <v/>
      </c>
    </row>
    <row r="18" spans="2:10" x14ac:dyDescent="0.25">
      <c r="B18" s="35" t="s">
        <v>13</v>
      </c>
      <c r="C18" s="69" t="s">
        <v>247</v>
      </c>
      <c r="D18" s="53"/>
      <c r="E18" s="10" t="str">
        <f t="shared" si="0"/>
        <v/>
      </c>
      <c r="G18" s="35" t="s">
        <v>13</v>
      </c>
      <c r="H18" s="69"/>
      <c r="I18" s="53"/>
      <c r="J18" s="10" t="str">
        <f t="shared" si="1"/>
        <v/>
      </c>
    </row>
    <row r="19" spans="2:10" x14ac:dyDescent="0.25">
      <c r="B19" s="35" t="s">
        <v>14</v>
      </c>
      <c r="C19" s="69" t="s">
        <v>248</v>
      </c>
      <c r="D19" s="53">
        <v>19</v>
      </c>
      <c r="E19" s="10">
        <f t="shared" si="0"/>
        <v>5</v>
      </c>
      <c r="G19" s="35" t="s">
        <v>14</v>
      </c>
      <c r="H19" s="69"/>
      <c r="I19" s="53"/>
      <c r="J19" s="10" t="str">
        <f t="shared" si="1"/>
        <v/>
      </c>
    </row>
    <row r="20" spans="2:10" x14ac:dyDescent="0.25">
      <c r="B20" s="35" t="s">
        <v>15</v>
      </c>
      <c r="C20" s="69" t="s">
        <v>249</v>
      </c>
      <c r="D20" s="53"/>
      <c r="E20" s="10" t="str">
        <f t="shared" si="0"/>
        <v/>
      </c>
      <c r="G20" s="35" t="s">
        <v>15</v>
      </c>
      <c r="H20" s="69"/>
      <c r="I20" s="53"/>
      <c r="J20" s="10" t="str">
        <f t="shared" si="1"/>
        <v/>
      </c>
    </row>
    <row r="21" spans="2:10" x14ac:dyDescent="0.25">
      <c r="B21" s="35" t="s">
        <v>16</v>
      </c>
      <c r="C21" s="69" t="s">
        <v>250</v>
      </c>
      <c r="D21" s="53">
        <v>10</v>
      </c>
      <c r="E21" s="10">
        <f t="shared" si="0"/>
        <v>9</v>
      </c>
      <c r="G21" s="35" t="s">
        <v>16</v>
      </c>
      <c r="H21" s="69"/>
      <c r="I21" s="53"/>
      <c r="J21" s="10" t="str">
        <f t="shared" si="1"/>
        <v/>
      </c>
    </row>
    <row r="22" spans="2:10" x14ac:dyDescent="0.25">
      <c r="B22" s="35" t="s">
        <v>17</v>
      </c>
      <c r="C22" s="69" t="s">
        <v>251</v>
      </c>
      <c r="D22" s="53">
        <v>22</v>
      </c>
      <c r="E22" s="10">
        <f t="shared" si="0"/>
        <v>3</v>
      </c>
      <c r="G22" s="35" t="s">
        <v>17</v>
      </c>
      <c r="H22" s="69"/>
      <c r="I22" s="53"/>
      <c r="J22" s="10" t="str">
        <f t="shared" si="1"/>
        <v/>
      </c>
    </row>
    <row r="23" spans="2:10" x14ac:dyDescent="0.25">
      <c r="B23" s="35" t="s">
        <v>18</v>
      </c>
      <c r="C23" s="69" t="s">
        <v>252</v>
      </c>
      <c r="D23" s="53">
        <v>2</v>
      </c>
      <c r="E23" s="10">
        <f t="shared" si="0"/>
        <v>11</v>
      </c>
      <c r="G23" s="35" t="s">
        <v>18</v>
      </c>
      <c r="H23" s="69"/>
      <c r="I23" s="53"/>
      <c r="J23" s="10" t="str">
        <f t="shared" si="1"/>
        <v/>
      </c>
    </row>
    <row r="24" spans="2:10" x14ac:dyDescent="0.25">
      <c r="B24" s="35" t="s">
        <v>19</v>
      </c>
      <c r="C24" s="69" t="s">
        <v>253</v>
      </c>
      <c r="D24" s="53"/>
      <c r="E24" s="10" t="str">
        <f t="shared" si="0"/>
        <v/>
      </c>
      <c r="G24" s="35" t="s">
        <v>19</v>
      </c>
      <c r="H24" s="69"/>
      <c r="I24" s="53"/>
      <c r="J24" s="10" t="str">
        <f t="shared" si="1"/>
        <v/>
      </c>
    </row>
    <row r="25" spans="2:10" x14ac:dyDescent="0.25">
      <c r="B25" s="35" t="s">
        <v>20</v>
      </c>
      <c r="C25" s="69" t="s">
        <v>254</v>
      </c>
      <c r="D25" s="53">
        <v>15</v>
      </c>
      <c r="E25" s="10">
        <f t="shared" si="0"/>
        <v>7</v>
      </c>
      <c r="G25" s="35" t="s">
        <v>20</v>
      </c>
      <c r="H25" s="69"/>
      <c r="I25" s="53"/>
      <c r="J25" s="10" t="str">
        <f t="shared" si="1"/>
        <v/>
      </c>
    </row>
    <row r="26" spans="2:10" x14ac:dyDescent="0.25">
      <c r="B26" s="35" t="s">
        <v>21</v>
      </c>
      <c r="C26" s="69" t="s">
        <v>255</v>
      </c>
      <c r="D26" s="53"/>
      <c r="E26" s="10" t="str">
        <f t="shared" si="0"/>
        <v/>
      </c>
      <c r="G26" s="35" t="s">
        <v>21</v>
      </c>
      <c r="H26" s="69"/>
      <c r="I26" s="53"/>
      <c r="J26" s="10" t="str">
        <f t="shared" si="1"/>
        <v/>
      </c>
    </row>
    <row r="27" spans="2:10" x14ac:dyDescent="0.25">
      <c r="B27" s="35" t="s">
        <v>22</v>
      </c>
      <c r="C27" s="69" t="s">
        <v>256</v>
      </c>
      <c r="D27" s="53"/>
      <c r="E27" s="10" t="str">
        <f t="shared" si="0"/>
        <v/>
      </c>
      <c r="G27" s="35" t="s">
        <v>22</v>
      </c>
      <c r="H27" s="69"/>
      <c r="I27" s="53"/>
      <c r="J27" s="10" t="str">
        <f t="shared" si="1"/>
        <v/>
      </c>
    </row>
    <row r="28" spans="2:10" x14ac:dyDescent="0.25">
      <c r="B28" s="35" t="s">
        <v>23</v>
      </c>
      <c r="C28" s="69" t="s">
        <v>257</v>
      </c>
      <c r="D28" s="53">
        <v>153.5</v>
      </c>
      <c r="E28" s="10">
        <f t="shared" si="0"/>
        <v>1</v>
      </c>
      <c r="G28" s="35" t="s">
        <v>23</v>
      </c>
      <c r="H28" s="69"/>
      <c r="I28" s="53"/>
      <c r="J28" s="10" t="str">
        <f t="shared" si="1"/>
        <v/>
      </c>
    </row>
    <row r="29" spans="2:10" x14ac:dyDescent="0.25">
      <c r="B29" s="35" t="s">
        <v>24</v>
      </c>
      <c r="C29" s="70" t="s">
        <v>258</v>
      </c>
      <c r="D29" s="53"/>
      <c r="E29" s="10" t="str">
        <f t="shared" si="0"/>
        <v/>
      </c>
      <c r="G29" s="35" t="s">
        <v>24</v>
      </c>
      <c r="H29" s="70"/>
      <c r="I29" s="53"/>
      <c r="J29" s="10" t="str">
        <f t="shared" si="1"/>
        <v/>
      </c>
    </row>
    <row r="30" spans="2:10" x14ac:dyDescent="0.25">
      <c r="B30" s="35" t="s">
        <v>25</v>
      </c>
      <c r="C30" s="49"/>
      <c r="D30" s="53"/>
      <c r="E30" s="10" t="str">
        <f t="shared" si="0"/>
        <v/>
      </c>
      <c r="G30" s="35" t="s">
        <v>25</v>
      </c>
      <c r="H30" s="49"/>
      <c r="I30" s="53"/>
      <c r="J30" s="10" t="str">
        <f t="shared" si="1"/>
        <v/>
      </c>
    </row>
    <row r="31" spans="2:10" x14ac:dyDescent="0.25">
      <c r="B31" s="35" t="s">
        <v>26</v>
      </c>
      <c r="C31" s="50"/>
      <c r="D31" s="53"/>
      <c r="E31" s="10" t="str">
        <f t="shared" si="0"/>
        <v/>
      </c>
      <c r="G31" s="35" t="s">
        <v>26</v>
      </c>
      <c r="H31" s="50"/>
      <c r="I31" s="53"/>
      <c r="J31" s="10" t="str">
        <f t="shared" si="1"/>
        <v/>
      </c>
    </row>
    <row r="32" spans="2:10" x14ac:dyDescent="0.25">
      <c r="B32" s="35" t="s">
        <v>27</v>
      </c>
      <c r="C32" s="50"/>
      <c r="D32" s="53"/>
      <c r="E32" s="10" t="str">
        <f t="shared" si="0"/>
        <v/>
      </c>
      <c r="G32" s="35" t="s">
        <v>27</v>
      </c>
      <c r="H32" s="50"/>
      <c r="I32" s="53"/>
      <c r="J32" s="10" t="str">
        <f t="shared" si="1"/>
        <v/>
      </c>
    </row>
    <row r="33" spans="2:10" x14ac:dyDescent="0.25">
      <c r="B33" s="35" t="s">
        <v>28</v>
      </c>
      <c r="C33" s="50"/>
      <c r="D33" s="53"/>
      <c r="E33" s="10" t="str">
        <f t="shared" si="0"/>
        <v/>
      </c>
      <c r="G33" s="35" t="s">
        <v>28</v>
      </c>
      <c r="H33" s="50"/>
      <c r="I33" s="53"/>
      <c r="J33" s="10" t="str">
        <f t="shared" si="1"/>
        <v/>
      </c>
    </row>
    <row r="34" spans="2:10" x14ac:dyDescent="0.25">
      <c r="B34" s="35" t="s">
        <v>29</v>
      </c>
      <c r="C34" s="50"/>
      <c r="D34" s="53"/>
      <c r="E34" s="10" t="str">
        <f t="shared" si="0"/>
        <v/>
      </c>
      <c r="G34" s="35" t="s">
        <v>29</v>
      </c>
      <c r="H34" s="50"/>
      <c r="I34" s="53"/>
      <c r="J34" s="10" t="str">
        <f t="shared" si="1"/>
        <v/>
      </c>
    </row>
    <row r="35" spans="2:10" x14ac:dyDescent="0.25">
      <c r="B35" s="35" t="s">
        <v>30</v>
      </c>
      <c r="C35" s="50"/>
      <c r="D35" s="53"/>
      <c r="E35" s="10" t="str">
        <f t="shared" si="0"/>
        <v/>
      </c>
      <c r="G35" s="35" t="s">
        <v>30</v>
      </c>
      <c r="H35" s="50"/>
      <c r="I35" s="53"/>
      <c r="J35" s="10" t="str">
        <f t="shared" si="1"/>
        <v/>
      </c>
    </row>
    <row r="36" spans="2:10" x14ac:dyDescent="0.25">
      <c r="B36" s="35" t="s">
        <v>31</v>
      </c>
      <c r="C36" s="50"/>
      <c r="D36" s="53"/>
      <c r="E36" s="10" t="str">
        <f t="shared" si="0"/>
        <v/>
      </c>
      <c r="G36" s="35" t="s">
        <v>31</v>
      </c>
      <c r="H36" s="50"/>
      <c r="I36" s="53"/>
      <c r="J36" s="10" t="str">
        <f t="shared" si="1"/>
        <v/>
      </c>
    </row>
    <row r="37" spans="2:10" x14ac:dyDescent="0.25">
      <c r="B37" s="35" t="s">
        <v>32</v>
      </c>
      <c r="C37" s="50"/>
      <c r="D37" s="53"/>
      <c r="E37" s="10" t="str">
        <f t="shared" si="0"/>
        <v/>
      </c>
      <c r="G37" s="35" t="s">
        <v>32</v>
      </c>
      <c r="H37" s="50"/>
      <c r="I37" s="53"/>
      <c r="J37" s="10" t="str">
        <f t="shared" si="1"/>
        <v/>
      </c>
    </row>
    <row r="38" spans="2:10" x14ac:dyDescent="0.25">
      <c r="B38" s="35" t="s">
        <v>33</v>
      </c>
      <c r="C38" s="50"/>
      <c r="D38" s="53"/>
      <c r="E38" s="10" t="str">
        <f t="shared" si="0"/>
        <v/>
      </c>
      <c r="G38" s="35" t="s">
        <v>33</v>
      </c>
      <c r="H38" s="50"/>
      <c r="I38" s="53"/>
      <c r="J38" s="10" t="str">
        <f t="shared" si="1"/>
        <v/>
      </c>
    </row>
    <row r="39" spans="2:10" x14ac:dyDescent="0.25">
      <c r="B39" s="35" t="s">
        <v>34</v>
      </c>
      <c r="C39" s="50"/>
      <c r="D39" s="53"/>
      <c r="E39" s="10" t="str">
        <f t="shared" si="0"/>
        <v/>
      </c>
      <c r="G39" s="35" t="s">
        <v>34</v>
      </c>
      <c r="H39" s="50"/>
      <c r="I39" s="53"/>
      <c r="J39" s="10" t="str">
        <f t="shared" si="1"/>
        <v/>
      </c>
    </row>
    <row r="40" spans="2:10" x14ac:dyDescent="0.25">
      <c r="B40" s="116" t="s">
        <v>36</v>
      </c>
      <c r="C40" s="117"/>
      <c r="D40" s="114">
        <f>IF(SUM(D10:D39)=0,"",SUM(D10:D39))</f>
        <v>324.60000000000002</v>
      </c>
      <c r="E40" s="115"/>
      <c r="G40" s="116" t="s">
        <v>36</v>
      </c>
      <c r="H40" s="117"/>
      <c r="I40" s="114" t="str">
        <f>IF(SUM(I10:I39)=0,"",SUM(I10:I39))</f>
        <v/>
      </c>
      <c r="J40" s="115"/>
    </row>
    <row r="41" spans="2:10" x14ac:dyDescent="0.25">
      <c r="B41" s="116" t="s">
        <v>144</v>
      </c>
      <c r="C41" s="117"/>
      <c r="D41" s="114">
        <f>IF(SUM(D10:D39)=0,"",D40/COUNTA(C10:C39))</f>
        <v>16.23</v>
      </c>
      <c r="E41" s="115"/>
      <c r="G41" s="116" t="s">
        <v>144</v>
      </c>
      <c r="H41" s="117"/>
      <c r="I41" s="114" t="str">
        <f>IF(SUM(I10:I39)=0,"",I40/COUNTA(H10:H39))</f>
        <v/>
      </c>
      <c r="J41" s="115"/>
    </row>
    <row r="42" spans="2:10" x14ac:dyDescent="0.25">
      <c r="B42" s="116" t="s">
        <v>37</v>
      </c>
      <c r="C42" s="117"/>
      <c r="D42" s="118">
        <f>IF(SUM(E10:E39)=0,"",COUNT(E10:E39))</f>
        <v>11</v>
      </c>
      <c r="E42" s="119"/>
      <c r="G42" s="116" t="s">
        <v>37</v>
      </c>
      <c r="H42" s="117"/>
      <c r="I42" s="118" t="str">
        <f>IF(SUM(J10:J39)=0,"",COUNT(J10:J39))</f>
        <v/>
      </c>
      <c r="J42" s="119"/>
    </row>
    <row r="43" spans="2:10" ht="16.5" thickBot="1" x14ac:dyDescent="0.3">
      <c r="B43" s="122" t="s">
        <v>38</v>
      </c>
      <c r="C43" s="123"/>
      <c r="D43" s="124">
        <f>IF(SUM(D11:D40)=0,"",D42/COUNTA(C10:C39))</f>
        <v>0.55000000000000004</v>
      </c>
      <c r="E43" s="125"/>
      <c r="G43" s="122" t="s">
        <v>38</v>
      </c>
      <c r="H43" s="123"/>
      <c r="I43" s="124" t="str">
        <f>IF(SUM(I10:I39)=0,"",I42/COUNTA(H10:H39))</f>
        <v/>
      </c>
      <c r="J43" s="125"/>
    </row>
  </sheetData>
  <sheetProtection sheet="1" objects="1" scenarios="1"/>
  <mergeCells count="24">
    <mergeCell ref="G43:H43"/>
    <mergeCell ref="I43:J43"/>
    <mergeCell ref="B42:C42"/>
    <mergeCell ref="D42:E42"/>
    <mergeCell ref="B43:C43"/>
    <mergeCell ref="D43:E43"/>
    <mergeCell ref="B1:J1"/>
    <mergeCell ref="B3:E3"/>
    <mergeCell ref="B7:E7"/>
    <mergeCell ref="G7:J7"/>
    <mergeCell ref="B2:J2"/>
    <mergeCell ref="B8:E8"/>
    <mergeCell ref="B40:C40"/>
    <mergeCell ref="B41:C41"/>
    <mergeCell ref="D40:E40"/>
    <mergeCell ref="D41:E41"/>
    <mergeCell ref="I41:J41"/>
    <mergeCell ref="G42:H42"/>
    <mergeCell ref="I42:J42"/>
    <mergeCell ref="G3:J3"/>
    <mergeCell ref="G8:J8"/>
    <mergeCell ref="G40:H40"/>
    <mergeCell ref="I40:J40"/>
    <mergeCell ref="G41:H41"/>
  </mergeCells>
  <phoneticPr fontId="2" type="noConversion"/>
  <conditionalFormatting sqref="D10:D39">
    <cfRule type="cellIs" dxfId="63" priority="3" operator="greaterThanOrEqual">
      <formula>100</formula>
    </cfRule>
    <cfRule type="cellIs" dxfId="62" priority="4" operator="greaterThanOrEqual">
      <formula>50</formula>
    </cfRule>
  </conditionalFormatting>
  <conditionalFormatting sqref="I10:I39">
    <cfRule type="cellIs" dxfId="61" priority="1" operator="greaterThanOrEqual">
      <formula>100</formula>
    </cfRule>
    <cfRule type="cellIs" dxfId="60" priority="2" operator="greaterThanOrEqual">
      <formula>50</formula>
    </cfRule>
  </conditionalFormatting>
  <conditionalFormatting sqref="C10:C39 H10:H39">
    <cfRule type="expression" dxfId="59" priority="9" stopIfTrue="1">
      <formula>D10&gt;99</formula>
    </cfRule>
    <cfRule type="expression" dxfId="58" priority="10" stopIfTrue="1">
      <formula>D10&gt;49.9</formula>
    </cfRule>
  </conditionalFormatting>
  <conditionalFormatting sqref="B7:E7 G7:J7">
    <cfRule type="cellIs" dxfId="57" priority="11" stopIfTrue="1" operator="equal">
      <formula>"více 1. nebo 2. míst"</formula>
    </cfRule>
  </conditionalFormatting>
  <hyperlinks>
    <hyperlink ref="B2:J2" location="škola!B2" tooltip="proklik na buňku, ve které se termín zadává" display="škola!B2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J43"/>
  <sheetViews>
    <sheetView showGridLines="0" workbookViewId="0">
      <selection activeCell="D41" sqref="D41:E41"/>
    </sheetView>
  </sheetViews>
  <sheetFormatPr defaultRowHeight="15.75" x14ac:dyDescent="0.25"/>
  <cols>
    <col min="1" max="1" width="5.7109375" customWidth="1"/>
    <col min="2" max="2" width="3.5703125" style="2" bestFit="1" customWidth="1"/>
    <col min="3" max="3" width="20.7109375" style="67" customWidth="1"/>
    <col min="4" max="4" width="7.28515625" style="2" customWidth="1"/>
    <col min="5" max="5" width="4.5703125" style="2" bestFit="1" customWidth="1"/>
    <col min="6" max="6" width="5.7109375" customWidth="1"/>
    <col min="7" max="7" width="3.5703125" style="2" bestFit="1" customWidth="1"/>
    <col min="8" max="8" width="20.7109375" style="67" customWidth="1"/>
    <col min="9" max="9" width="7.28515625" style="2" customWidth="1"/>
    <col min="10" max="10" width="4.5703125" style="2" bestFit="1" customWidth="1"/>
  </cols>
  <sheetData>
    <row r="1" spans="2:10" ht="25.5" x14ac:dyDescent="0.25">
      <c r="B1" s="107" t="s">
        <v>39</v>
      </c>
      <c r="C1" s="107"/>
      <c r="D1" s="107"/>
      <c r="E1" s="107"/>
      <c r="F1" s="107"/>
      <c r="G1" s="107"/>
      <c r="H1" s="107"/>
      <c r="I1" s="107"/>
      <c r="J1" s="107"/>
    </row>
    <row r="2" spans="2:10" ht="30" customHeight="1" thickBot="1" x14ac:dyDescent="0.3">
      <c r="B2" s="108" t="str">
        <f>škola!B2</f>
        <v>22. září 2022</v>
      </c>
      <c r="C2" s="121"/>
      <c r="D2" s="121"/>
      <c r="E2" s="121"/>
      <c r="F2" s="121"/>
      <c r="G2" s="121"/>
      <c r="H2" s="121"/>
      <c r="I2" s="121"/>
      <c r="J2" s="121"/>
    </row>
    <row r="3" spans="2:10" x14ac:dyDescent="0.25">
      <c r="B3" s="111" t="s">
        <v>40</v>
      </c>
      <c r="C3" s="112"/>
      <c r="D3" s="112"/>
      <c r="E3" s="113"/>
      <c r="G3" s="111" t="s">
        <v>41</v>
      </c>
      <c r="H3" s="112"/>
      <c r="I3" s="112"/>
      <c r="J3" s="113"/>
    </row>
    <row r="4" spans="2:10" x14ac:dyDescent="0.25">
      <c r="B4" s="35" t="s">
        <v>1</v>
      </c>
      <c r="C4" s="23" t="str">
        <f>IF(SUM(D10:D39)=0,"",INDEX(C10:C39,MATCH(1,E10:E39,0),1))</f>
        <v>Lekavá Eliška</v>
      </c>
      <c r="D4" s="57">
        <f>IF(SUM(D10:D39)=0,"",INDEX(D10:D39,MATCH(1,E10:E39,0),1))</f>
        <v>68</v>
      </c>
      <c r="E4" s="4" t="str">
        <f>IF(SUM(D10:D39)=0,"","kg")</f>
        <v>kg</v>
      </c>
      <c r="G4" s="33" t="s">
        <v>1</v>
      </c>
      <c r="H4" s="23" t="str">
        <f>IF(SUM(I10:I39)=0,"",INDEX(H10:H39,MATCH(1,J10:J39,0),1))</f>
        <v>Jordán Petr</v>
      </c>
      <c r="I4" s="57">
        <f>IF(SUM(I10:I39)=0,"",INDEX(I10:I39,MATCH(1,J10:J39,0),1))</f>
        <v>140</v>
      </c>
      <c r="J4" s="4" t="str">
        <f>IF(SUM(I10:I39)=0,"","kg")</f>
        <v>kg</v>
      </c>
    </row>
    <row r="5" spans="2:10" x14ac:dyDescent="0.25">
      <c r="B5" s="35" t="s">
        <v>2</v>
      </c>
      <c r="C5" s="23" t="str">
        <f>IF(B7="",IF(COUNTA(D10:D39)&gt;1,INDEX(C10:C39,MATCH(2,E10:E39,0),1),""),"")</f>
        <v>Dvořák Radim</v>
      </c>
      <c r="D5" s="57">
        <f>IF(B7="",IF(COUNTA(D10:D39)&gt;1,INDEX(D10:D39,MATCH(2,E10:E39,0),1),""),"")</f>
        <v>45.9</v>
      </c>
      <c r="E5" s="4" t="str">
        <f>IF(COUNTA(D10:D39)&gt;1,"kg","")</f>
        <v>kg</v>
      </c>
      <c r="G5" s="33" t="s">
        <v>2</v>
      </c>
      <c r="H5" s="23" t="str">
        <f>IF(G7="",IF(COUNTA(I10:I39)&gt;1,INDEX(H10:H39,MATCH(2,J10:J39,0),1),""),"")</f>
        <v>Zlomková Gabriela</v>
      </c>
      <c r="I5" s="57">
        <f>IF(G7="",IF(COUNTA(I10:I39)&gt;1,INDEX(I$10:I39,MATCH(2,J10:J39,0),1),""),"")</f>
        <v>105</v>
      </c>
      <c r="J5" s="4" t="str">
        <f>IF(COUNTA(I10:I39)&gt;1,"kg","")</f>
        <v>kg</v>
      </c>
    </row>
    <row r="6" spans="2:10" ht="16.5" thickBot="1" x14ac:dyDescent="0.3">
      <c r="B6" s="36" t="s">
        <v>3</v>
      </c>
      <c r="C6" s="24" t="str">
        <f>IF(B7="",IF(COUNTA(D10:D39)&gt;2,INDEX(C10:C39,MATCH(3,E10:E39,0),1),""),"")</f>
        <v>Makudera František</v>
      </c>
      <c r="D6" s="58">
        <f>IF(B7="",IF(COUNTA(D10:D39)&gt;2,INDEX(D10:D39,MATCH(3,E10:E39,0),1),""),"")</f>
        <v>34</v>
      </c>
      <c r="E6" s="6" t="str">
        <f>IF(COUNTA(D10:D39)&gt;2,"kg","")</f>
        <v>kg</v>
      </c>
      <c r="G6" s="34" t="s">
        <v>3</v>
      </c>
      <c r="H6" s="24" t="str">
        <f>IF(G7="",IF(COUNTA(I10:I39)&gt;2,INDEX(H10:H39,MATCH(3,J10:J39,0),1),""),"")</f>
        <v>Staňová Adéla</v>
      </c>
      <c r="I6" s="58">
        <f>IF(G7="",IF(COUNTA(I10:I39)&gt;2,INDEX(I10:I39,MATCH(3,J10:J39,0),1),""),"")</f>
        <v>46.2</v>
      </c>
      <c r="J6" s="6" t="str">
        <f>IF(COUNTA(I10:I39)&gt;2,"kg","")</f>
        <v>kg</v>
      </c>
    </row>
    <row r="7" spans="2:10" ht="16.5" thickBot="1" x14ac:dyDescent="0.3">
      <c r="B7" s="120" t="str">
        <f>IF(OR(COUNTIF(E10:E39,1)&gt;1,COUNTIF(E10:E39,2)&gt;1),"více 1. nebo 2. míst","")</f>
        <v/>
      </c>
      <c r="C7" s="120"/>
      <c r="D7" s="120"/>
      <c r="E7" s="120"/>
      <c r="G7" s="120" t="str">
        <f>IF(OR(COUNTIF(J10:J39,1)&gt;1,COUNTIF(J10:J39,2)&gt;1),"více 1. nebo 2. míst","")</f>
        <v/>
      </c>
      <c r="H7" s="120"/>
      <c r="I7" s="120"/>
      <c r="J7" s="120"/>
    </row>
    <row r="8" spans="2:10" x14ac:dyDescent="0.25">
      <c r="B8" s="111" t="str">
        <f>B3</f>
        <v>2.A</v>
      </c>
      <c r="C8" s="112"/>
      <c r="D8" s="112"/>
      <c r="E8" s="113"/>
      <c r="G8" s="111" t="str">
        <f>G3</f>
        <v>2.B</v>
      </c>
      <c r="H8" s="112"/>
      <c r="I8" s="112"/>
      <c r="J8" s="113"/>
    </row>
    <row r="9" spans="2:10" x14ac:dyDescent="0.25">
      <c r="B9" s="7" t="s">
        <v>4</v>
      </c>
      <c r="C9" s="68" t="s">
        <v>5</v>
      </c>
      <c r="D9" s="8" t="s">
        <v>6</v>
      </c>
      <c r="E9" s="9" t="s">
        <v>7</v>
      </c>
      <c r="G9" s="7" t="s">
        <v>4</v>
      </c>
      <c r="H9" s="68" t="s">
        <v>5</v>
      </c>
      <c r="I9" s="8" t="s">
        <v>6</v>
      </c>
      <c r="J9" s="9" t="s">
        <v>7</v>
      </c>
    </row>
    <row r="10" spans="2:10" x14ac:dyDescent="0.25">
      <c r="B10" s="35" t="s">
        <v>1</v>
      </c>
      <c r="C10" s="69" t="s">
        <v>272</v>
      </c>
      <c r="D10" s="56"/>
      <c r="E10" s="10" t="str">
        <f t="shared" ref="E10:E39" si="0">IF(D10&gt;0,RANK(D10,$D$10:$D$39),"")</f>
        <v/>
      </c>
      <c r="G10" s="35" t="s">
        <v>1</v>
      </c>
      <c r="H10" s="69" t="s">
        <v>286</v>
      </c>
      <c r="I10" s="56">
        <v>9.1</v>
      </c>
      <c r="J10" s="10">
        <f t="shared" ref="J10:J39" si="1">IF(I10&gt;0,RANK(I10,$I$10:$I$39),"")</f>
        <v>12</v>
      </c>
    </row>
    <row r="11" spans="2:10" x14ac:dyDescent="0.25">
      <c r="B11" s="35" t="s">
        <v>2</v>
      </c>
      <c r="C11" s="69" t="s">
        <v>265</v>
      </c>
      <c r="D11" s="56"/>
      <c r="E11" s="10" t="str">
        <f t="shared" si="0"/>
        <v/>
      </c>
      <c r="G11" s="35" t="s">
        <v>2</v>
      </c>
      <c r="H11" s="69" t="s">
        <v>285</v>
      </c>
      <c r="I11" s="56">
        <v>2</v>
      </c>
      <c r="J11" s="10">
        <f t="shared" si="1"/>
        <v>14</v>
      </c>
    </row>
    <row r="12" spans="2:10" x14ac:dyDescent="0.25">
      <c r="B12" s="35" t="s">
        <v>3</v>
      </c>
      <c r="C12" s="69" t="s">
        <v>273</v>
      </c>
      <c r="D12" s="56">
        <v>21</v>
      </c>
      <c r="E12" s="10">
        <f t="shared" si="0"/>
        <v>6</v>
      </c>
      <c r="G12" s="35" t="s">
        <v>3</v>
      </c>
      <c r="H12" s="69" t="s">
        <v>280</v>
      </c>
      <c r="I12" s="56">
        <v>17</v>
      </c>
      <c r="J12" s="10">
        <f t="shared" si="1"/>
        <v>8</v>
      </c>
    </row>
    <row r="13" spans="2:10" x14ac:dyDescent="0.25">
      <c r="B13" s="35" t="s">
        <v>8</v>
      </c>
      <c r="C13" s="69" t="s">
        <v>263</v>
      </c>
      <c r="D13" s="56">
        <v>45.9</v>
      </c>
      <c r="E13" s="10">
        <f t="shared" si="0"/>
        <v>2</v>
      </c>
      <c r="G13" s="35" t="s">
        <v>8</v>
      </c>
      <c r="H13" s="69" t="s">
        <v>287</v>
      </c>
      <c r="I13" s="56">
        <v>3</v>
      </c>
      <c r="J13" s="10">
        <f t="shared" si="1"/>
        <v>13</v>
      </c>
    </row>
    <row r="14" spans="2:10" x14ac:dyDescent="0.25">
      <c r="B14" s="35" t="s">
        <v>9</v>
      </c>
      <c r="C14" s="69" t="s">
        <v>264</v>
      </c>
      <c r="D14" s="56">
        <v>30.9</v>
      </c>
      <c r="E14" s="10">
        <f t="shared" si="0"/>
        <v>4</v>
      </c>
      <c r="G14" s="35" t="s">
        <v>9</v>
      </c>
      <c r="H14" s="69" t="s">
        <v>281</v>
      </c>
      <c r="I14" s="56">
        <v>10.9</v>
      </c>
      <c r="J14" s="10">
        <f t="shared" si="1"/>
        <v>11</v>
      </c>
    </row>
    <row r="15" spans="2:10" x14ac:dyDescent="0.25">
      <c r="B15" s="35" t="s">
        <v>10</v>
      </c>
      <c r="C15" s="69" t="s">
        <v>261</v>
      </c>
      <c r="D15" s="56">
        <v>7.6</v>
      </c>
      <c r="E15" s="10">
        <f t="shared" si="0"/>
        <v>9</v>
      </c>
      <c r="G15" s="35" t="s">
        <v>10</v>
      </c>
      <c r="H15" s="69" t="s">
        <v>278</v>
      </c>
      <c r="I15" s="56">
        <v>140</v>
      </c>
      <c r="J15" s="10">
        <f t="shared" si="1"/>
        <v>1</v>
      </c>
    </row>
    <row r="16" spans="2:10" x14ac:dyDescent="0.25">
      <c r="B16" s="35" t="s">
        <v>11</v>
      </c>
      <c r="C16" s="69" t="s">
        <v>262</v>
      </c>
      <c r="D16" s="56">
        <v>68</v>
      </c>
      <c r="E16" s="10">
        <f t="shared" si="0"/>
        <v>1</v>
      </c>
      <c r="G16" s="35" t="s">
        <v>11</v>
      </c>
      <c r="H16" s="69" t="s">
        <v>279</v>
      </c>
      <c r="I16" s="56">
        <v>25</v>
      </c>
      <c r="J16" s="10">
        <f t="shared" si="1"/>
        <v>7</v>
      </c>
    </row>
    <row r="17" spans="2:10" x14ac:dyDescent="0.25">
      <c r="B17" s="35" t="s">
        <v>12</v>
      </c>
      <c r="C17" s="69" t="s">
        <v>259</v>
      </c>
      <c r="D17" s="56">
        <v>34</v>
      </c>
      <c r="E17" s="10">
        <f t="shared" si="0"/>
        <v>3</v>
      </c>
      <c r="G17" s="35" t="s">
        <v>12</v>
      </c>
      <c r="H17" s="69" t="s">
        <v>276</v>
      </c>
      <c r="I17" s="56">
        <v>16.600000000000001</v>
      </c>
      <c r="J17" s="10">
        <f t="shared" si="1"/>
        <v>9</v>
      </c>
    </row>
    <row r="18" spans="2:10" x14ac:dyDescent="0.25">
      <c r="B18" s="35" t="s">
        <v>13</v>
      </c>
      <c r="C18" s="69" t="s">
        <v>260</v>
      </c>
      <c r="D18" s="56"/>
      <c r="E18" s="10" t="str">
        <f t="shared" si="0"/>
        <v/>
      </c>
      <c r="G18" s="35" t="s">
        <v>13</v>
      </c>
      <c r="H18" s="69" t="s">
        <v>277</v>
      </c>
      <c r="I18" s="56">
        <v>15.5</v>
      </c>
      <c r="J18" s="10">
        <f t="shared" si="1"/>
        <v>10</v>
      </c>
    </row>
    <row r="19" spans="2:10" x14ac:dyDescent="0.25">
      <c r="B19" s="35" t="s">
        <v>14</v>
      </c>
      <c r="C19" s="69" t="s">
        <v>271</v>
      </c>
      <c r="D19" s="56"/>
      <c r="E19" s="10" t="str">
        <f t="shared" si="0"/>
        <v/>
      </c>
      <c r="G19" s="35" t="s">
        <v>14</v>
      </c>
      <c r="H19" s="69" t="s">
        <v>274</v>
      </c>
      <c r="I19" s="56">
        <v>40</v>
      </c>
      <c r="J19" s="10">
        <f t="shared" si="1"/>
        <v>4</v>
      </c>
    </row>
    <row r="20" spans="2:10" x14ac:dyDescent="0.25">
      <c r="B20" s="35" t="s">
        <v>15</v>
      </c>
      <c r="C20" s="69" t="s">
        <v>269</v>
      </c>
      <c r="D20" s="56">
        <v>12</v>
      </c>
      <c r="E20" s="10">
        <f t="shared" si="0"/>
        <v>7</v>
      </c>
      <c r="G20" s="35" t="s">
        <v>15</v>
      </c>
      <c r="H20" s="69" t="s">
        <v>275</v>
      </c>
      <c r="I20" s="56">
        <v>39</v>
      </c>
      <c r="J20" s="10">
        <f t="shared" si="1"/>
        <v>5</v>
      </c>
    </row>
    <row r="21" spans="2:10" x14ac:dyDescent="0.25">
      <c r="B21" s="35" t="s">
        <v>16</v>
      </c>
      <c r="C21" s="69" t="s">
        <v>270</v>
      </c>
      <c r="D21" s="56">
        <v>11</v>
      </c>
      <c r="E21" s="10">
        <f t="shared" si="0"/>
        <v>8</v>
      </c>
      <c r="G21" s="35" t="s">
        <v>16</v>
      </c>
      <c r="H21" s="69" t="s">
        <v>283</v>
      </c>
      <c r="I21" s="56">
        <v>31</v>
      </c>
      <c r="J21" s="10">
        <f t="shared" si="1"/>
        <v>6</v>
      </c>
    </row>
    <row r="22" spans="2:10" x14ac:dyDescent="0.25">
      <c r="B22" s="35" t="s">
        <v>17</v>
      </c>
      <c r="C22" s="69" t="s">
        <v>266</v>
      </c>
      <c r="D22" s="56"/>
      <c r="E22" s="10" t="str">
        <f t="shared" si="0"/>
        <v/>
      </c>
      <c r="G22" s="35" t="s">
        <v>17</v>
      </c>
      <c r="H22" s="69" t="s">
        <v>284</v>
      </c>
      <c r="I22" s="56">
        <v>46.2</v>
      </c>
      <c r="J22" s="10">
        <f t="shared" si="1"/>
        <v>3</v>
      </c>
    </row>
    <row r="23" spans="2:10" x14ac:dyDescent="0.25">
      <c r="B23" s="35" t="s">
        <v>18</v>
      </c>
      <c r="C23" s="69" t="s">
        <v>267</v>
      </c>
      <c r="D23" s="56"/>
      <c r="E23" s="10" t="str">
        <f t="shared" si="0"/>
        <v/>
      </c>
      <c r="G23" s="35" t="s">
        <v>18</v>
      </c>
      <c r="H23" s="69" t="s">
        <v>282</v>
      </c>
      <c r="I23" s="56">
        <v>1</v>
      </c>
      <c r="J23" s="10">
        <f t="shared" si="1"/>
        <v>15</v>
      </c>
    </row>
    <row r="24" spans="2:10" x14ac:dyDescent="0.25">
      <c r="B24" s="35" t="s">
        <v>19</v>
      </c>
      <c r="C24" s="69" t="s">
        <v>268</v>
      </c>
      <c r="D24" s="56">
        <v>22</v>
      </c>
      <c r="E24" s="10">
        <f t="shared" si="0"/>
        <v>5</v>
      </c>
      <c r="G24" s="35" t="s">
        <v>19</v>
      </c>
      <c r="H24" s="69" t="s">
        <v>428</v>
      </c>
      <c r="I24" s="56">
        <v>105</v>
      </c>
      <c r="J24" s="10">
        <f t="shared" si="1"/>
        <v>2</v>
      </c>
    </row>
    <row r="25" spans="2:10" x14ac:dyDescent="0.25">
      <c r="B25" s="35" t="s">
        <v>20</v>
      </c>
      <c r="C25" s="49" t="s">
        <v>427</v>
      </c>
      <c r="D25" s="56"/>
      <c r="E25" s="10" t="str">
        <f t="shared" si="0"/>
        <v/>
      </c>
      <c r="G25" s="35" t="s">
        <v>20</v>
      </c>
      <c r="H25" s="49"/>
      <c r="I25" s="56"/>
      <c r="J25" s="10" t="str">
        <f t="shared" si="1"/>
        <v/>
      </c>
    </row>
    <row r="26" spans="2:10" x14ac:dyDescent="0.25">
      <c r="B26" s="35" t="s">
        <v>21</v>
      </c>
      <c r="C26" s="50"/>
      <c r="D26" s="56"/>
      <c r="E26" s="10" t="str">
        <f t="shared" si="0"/>
        <v/>
      </c>
      <c r="G26" s="35" t="s">
        <v>21</v>
      </c>
      <c r="H26" s="50"/>
      <c r="I26" s="56"/>
      <c r="J26" s="10" t="str">
        <f t="shared" si="1"/>
        <v/>
      </c>
    </row>
    <row r="27" spans="2:10" x14ac:dyDescent="0.25">
      <c r="B27" s="35" t="s">
        <v>22</v>
      </c>
      <c r="C27" s="50"/>
      <c r="D27" s="56"/>
      <c r="E27" s="10" t="str">
        <f t="shared" si="0"/>
        <v/>
      </c>
      <c r="G27" s="35" t="s">
        <v>22</v>
      </c>
      <c r="H27" s="50"/>
      <c r="I27" s="56"/>
      <c r="J27" s="10" t="str">
        <f t="shared" si="1"/>
        <v/>
      </c>
    </row>
    <row r="28" spans="2:10" x14ac:dyDescent="0.25">
      <c r="B28" s="35" t="s">
        <v>23</v>
      </c>
      <c r="C28" s="50"/>
      <c r="D28" s="56"/>
      <c r="E28" s="10" t="str">
        <f t="shared" si="0"/>
        <v/>
      </c>
      <c r="G28" s="35" t="s">
        <v>23</v>
      </c>
      <c r="H28" s="50"/>
      <c r="I28" s="56"/>
      <c r="J28" s="10" t="str">
        <f t="shared" si="1"/>
        <v/>
      </c>
    </row>
    <row r="29" spans="2:10" x14ac:dyDescent="0.25">
      <c r="B29" s="35" t="s">
        <v>24</v>
      </c>
      <c r="C29" s="50"/>
      <c r="D29" s="56"/>
      <c r="E29" s="10" t="str">
        <f t="shared" si="0"/>
        <v/>
      </c>
      <c r="G29" s="35" t="s">
        <v>24</v>
      </c>
      <c r="H29" s="50"/>
      <c r="I29" s="56"/>
      <c r="J29" s="10" t="str">
        <f t="shared" si="1"/>
        <v/>
      </c>
    </row>
    <row r="30" spans="2:10" x14ac:dyDescent="0.25">
      <c r="B30" s="35" t="s">
        <v>25</v>
      </c>
      <c r="C30" s="50"/>
      <c r="D30" s="56"/>
      <c r="E30" s="10" t="str">
        <f t="shared" si="0"/>
        <v/>
      </c>
      <c r="G30" s="35" t="s">
        <v>25</v>
      </c>
      <c r="H30" s="50"/>
      <c r="I30" s="56"/>
      <c r="J30" s="10" t="str">
        <f t="shared" si="1"/>
        <v/>
      </c>
    </row>
    <row r="31" spans="2:10" x14ac:dyDescent="0.25">
      <c r="B31" s="35" t="s">
        <v>26</v>
      </c>
      <c r="C31" s="50"/>
      <c r="D31" s="56"/>
      <c r="E31" s="10" t="str">
        <f t="shared" si="0"/>
        <v/>
      </c>
      <c r="G31" s="35" t="s">
        <v>26</v>
      </c>
      <c r="H31" s="50"/>
      <c r="I31" s="56"/>
      <c r="J31" s="10" t="str">
        <f t="shared" si="1"/>
        <v/>
      </c>
    </row>
    <row r="32" spans="2:10" x14ac:dyDescent="0.25">
      <c r="B32" s="35" t="s">
        <v>27</v>
      </c>
      <c r="C32" s="50"/>
      <c r="D32" s="56"/>
      <c r="E32" s="10" t="str">
        <f t="shared" si="0"/>
        <v/>
      </c>
      <c r="G32" s="35" t="s">
        <v>27</v>
      </c>
      <c r="H32" s="50"/>
      <c r="I32" s="56"/>
      <c r="J32" s="10" t="str">
        <f t="shared" si="1"/>
        <v/>
      </c>
    </row>
    <row r="33" spans="2:10" x14ac:dyDescent="0.25">
      <c r="B33" s="35" t="s">
        <v>28</v>
      </c>
      <c r="C33" s="50"/>
      <c r="D33" s="56"/>
      <c r="E33" s="10" t="str">
        <f t="shared" si="0"/>
        <v/>
      </c>
      <c r="G33" s="35" t="s">
        <v>28</v>
      </c>
      <c r="H33" s="50"/>
      <c r="I33" s="56"/>
      <c r="J33" s="10" t="str">
        <f t="shared" si="1"/>
        <v/>
      </c>
    </row>
    <row r="34" spans="2:10" x14ac:dyDescent="0.25">
      <c r="B34" s="35" t="s">
        <v>29</v>
      </c>
      <c r="C34" s="50"/>
      <c r="D34" s="56"/>
      <c r="E34" s="10" t="str">
        <f t="shared" si="0"/>
        <v/>
      </c>
      <c r="G34" s="35" t="s">
        <v>29</v>
      </c>
      <c r="H34" s="50"/>
      <c r="I34" s="56"/>
      <c r="J34" s="10" t="str">
        <f t="shared" si="1"/>
        <v/>
      </c>
    </row>
    <row r="35" spans="2:10" x14ac:dyDescent="0.25">
      <c r="B35" s="35" t="s">
        <v>30</v>
      </c>
      <c r="C35" s="50"/>
      <c r="D35" s="56"/>
      <c r="E35" s="10" t="str">
        <f t="shared" si="0"/>
        <v/>
      </c>
      <c r="G35" s="35" t="s">
        <v>30</v>
      </c>
      <c r="H35" s="50"/>
      <c r="I35" s="56"/>
      <c r="J35" s="10" t="str">
        <f t="shared" si="1"/>
        <v/>
      </c>
    </row>
    <row r="36" spans="2:10" x14ac:dyDescent="0.25">
      <c r="B36" s="35" t="s">
        <v>31</v>
      </c>
      <c r="C36" s="50"/>
      <c r="D36" s="56"/>
      <c r="E36" s="10" t="str">
        <f t="shared" si="0"/>
        <v/>
      </c>
      <c r="G36" s="35" t="s">
        <v>31</v>
      </c>
      <c r="H36" s="50"/>
      <c r="I36" s="56"/>
      <c r="J36" s="10" t="str">
        <f t="shared" si="1"/>
        <v/>
      </c>
    </row>
    <row r="37" spans="2:10" x14ac:dyDescent="0.25">
      <c r="B37" s="35" t="s">
        <v>32</v>
      </c>
      <c r="C37" s="50"/>
      <c r="D37" s="56"/>
      <c r="E37" s="10" t="str">
        <f t="shared" si="0"/>
        <v/>
      </c>
      <c r="G37" s="35" t="s">
        <v>32</v>
      </c>
      <c r="H37" s="50"/>
      <c r="I37" s="56"/>
      <c r="J37" s="10" t="str">
        <f t="shared" si="1"/>
        <v/>
      </c>
    </row>
    <row r="38" spans="2:10" x14ac:dyDescent="0.25">
      <c r="B38" s="35" t="s">
        <v>33</v>
      </c>
      <c r="C38" s="50"/>
      <c r="D38" s="56"/>
      <c r="E38" s="10" t="str">
        <f t="shared" si="0"/>
        <v/>
      </c>
      <c r="G38" s="35" t="s">
        <v>33</v>
      </c>
      <c r="H38" s="50"/>
      <c r="I38" s="56"/>
      <c r="J38" s="10" t="str">
        <f t="shared" si="1"/>
        <v/>
      </c>
    </row>
    <row r="39" spans="2:10" x14ac:dyDescent="0.25">
      <c r="B39" s="35" t="s">
        <v>34</v>
      </c>
      <c r="C39" s="50"/>
      <c r="D39" s="56"/>
      <c r="E39" s="10" t="str">
        <f t="shared" si="0"/>
        <v/>
      </c>
      <c r="G39" s="35" t="s">
        <v>34</v>
      </c>
      <c r="H39" s="50"/>
      <c r="I39" s="56"/>
      <c r="J39" s="10" t="str">
        <f t="shared" si="1"/>
        <v/>
      </c>
    </row>
    <row r="40" spans="2:10" x14ac:dyDescent="0.25">
      <c r="B40" s="116" t="s">
        <v>36</v>
      </c>
      <c r="C40" s="117"/>
      <c r="D40" s="114">
        <f>IF(SUM(D10:D39)=0,"",SUM(D10:D39))</f>
        <v>252.4</v>
      </c>
      <c r="E40" s="115"/>
      <c r="G40" s="116" t="s">
        <v>36</v>
      </c>
      <c r="H40" s="117"/>
      <c r="I40" s="114">
        <f>IF(SUM(I10:I39)=0,"",SUM(I10:I39))</f>
        <v>501.3</v>
      </c>
      <c r="J40" s="115"/>
    </row>
    <row r="41" spans="2:10" x14ac:dyDescent="0.25">
      <c r="B41" s="116" t="s">
        <v>144</v>
      </c>
      <c r="C41" s="117"/>
      <c r="D41" s="114">
        <f>IF(SUM(D10:D39)=0,"",D40/COUNTA(C10:C39))</f>
        <v>15.775</v>
      </c>
      <c r="E41" s="115"/>
      <c r="G41" s="116" t="s">
        <v>144</v>
      </c>
      <c r="H41" s="117"/>
      <c r="I41" s="114">
        <f>IF(SUM(I10:I39)=0,"",I40/COUNTA(H10:H39))</f>
        <v>33.42</v>
      </c>
      <c r="J41" s="115"/>
    </row>
    <row r="42" spans="2:10" x14ac:dyDescent="0.25">
      <c r="B42" s="116" t="s">
        <v>37</v>
      </c>
      <c r="C42" s="117"/>
      <c r="D42" s="118">
        <f>IF(SUM(E10:E39)=0,"",COUNT(E10:E39))</f>
        <v>9</v>
      </c>
      <c r="E42" s="119"/>
      <c r="G42" s="116" t="s">
        <v>37</v>
      </c>
      <c r="H42" s="117"/>
      <c r="I42" s="118">
        <f>IF(SUM(J10:J39)=0,"",COUNT(J10:J39))</f>
        <v>15</v>
      </c>
      <c r="J42" s="119"/>
    </row>
    <row r="43" spans="2:10" ht="16.5" thickBot="1" x14ac:dyDescent="0.3">
      <c r="B43" s="122" t="s">
        <v>38</v>
      </c>
      <c r="C43" s="123"/>
      <c r="D43" s="124">
        <f>IF(SUM(D10:D39)=0,"",D42/COUNTA(C10:C39))</f>
        <v>0.5625</v>
      </c>
      <c r="E43" s="125"/>
      <c r="G43" s="122" t="s">
        <v>38</v>
      </c>
      <c r="H43" s="123"/>
      <c r="I43" s="124">
        <f>IF(SUM(I10:I39)=0,"",I42/COUNTA(H10:H39))</f>
        <v>1</v>
      </c>
      <c r="J43" s="125"/>
    </row>
  </sheetData>
  <sheetProtection sheet="1" objects="1" scenarios="1"/>
  <mergeCells count="24">
    <mergeCell ref="B41:C41"/>
    <mergeCell ref="D40:E40"/>
    <mergeCell ref="B43:C43"/>
    <mergeCell ref="D43:E43"/>
    <mergeCell ref="B42:C42"/>
    <mergeCell ref="D42:E42"/>
    <mergeCell ref="I41:J41"/>
    <mergeCell ref="G41:H41"/>
    <mergeCell ref="D41:E41"/>
    <mergeCell ref="G43:H43"/>
    <mergeCell ref="I43:J43"/>
    <mergeCell ref="G42:H42"/>
    <mergeCell ref="I42:J42"/>
    <mergeCell ref="B3:E3"/>
    <mergeCell ref="B1:J1"/>
    <mergeCell ref="B2:J2"/>
    <mergeCell ref="G3:J3"/>
    <mergeCell ref="G40:H40"/>
    <mergeCell ref="I40:J40"/>
    <mergeCell ref="B7:E7"/>
    <mergeCell ref="G7:J7"/>
    <mergeCell ref="G8:J8"/>
    <mergeCell ref="B8:E8"/>
    <mergeCell ref="B40:C40"/>
  </mergeCells>
  <phoneticPr fontId="2" type="noConversion"/>
  <conditionalFormatting sqref="D10:D39">
    <cfRule type="cellIs" dxfId="56" priority="3" operator="greaterThanOrEqual">
      <formula>100</formula>
    </cfRule>
    <cfRule type="cellIs" dxfId="55" priority="4" operator="greaterThanOrEqual">
      <formula>50</formula>
    </cfRule>
  </conditionalFormatting>
  <conditionalFormatting sqref="I10:I39">
    <cfRule type="cellIs" dxfId="54" priority="1" operator="greaterThanOrEqual">
      <formula>100</formula>
    </cfRule>
    <cfRule type="cellIs" dxfId="53" priority="2" operator="greaterThanOrEqual">
      <formula>50</formula>
    </cfRule>
  </conditionalFormatting>
  <conditionalFormatting sqref="C10:C39 H10:H39">
    <cfRule type="expression" dxfId="52" priority="9" stopIfTrue="1">
      <formula>D10&gt;99</formula>
    </cfRule>
    <cfRule type="expression" dxfId="51" priority="10" stopIfTrue="1">
      <formula>D10&gt;49.9</formula>
    </cfRule>
  </conditionalFormatting>
  <conditionalFormatting sqref="B7:E7 G7:J7">
    <cfRule type="cellIs" dxfId="50" priority="11" stopIfTrue="1" operator="equal">
      <formula>"více 1. nebo 2. míst"</formula>
    </cfRule>
  </conditionalFormatting>
  <hyperlinks>
    <hyperlink ref="B2:J2" location="škola!B2" tooltip="proklik na buňku, ve které se termín zadává" display="škola!B2"/>
  </hyperlinks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J43"/>
  <sheetViews>
    <sheetView showGridLines="0" topLeftCell="A10" workbookViewId="0">
      <selection activeCell="D42" sqref="D42:E42"/>
    </sheetView>
  </sheetViews>
  <sheetFormatPr defaultRowHeight="15.75" x14ac:dyDescent="0.25"/>
  <cols>
    <col min="1" max="1" width="5.7109375" customWidth="1"/>
    <col min="2" max="2" width="3.5703125" style="2" bestFit="1" customWidth="1"/>
    <col min="3" max="3" width="20.7109375" style="67" customWidth="1"/>
    <col min="4" max="4" width="7.28515625" style="2" customWidth="1"/>
    <col min="5" max="5" width="4.5703125" style="2" bestFit="1" customWidth="1"/>
    <col min="6" max="6" width="5.7109375" customWidth="1"/>
    <col min="7" max="7" width="3.5703125" style="2" bestFit="1" customWidth="1"/>
    <col min="8" max="8" width="20.7109375" style="67" customWidth="1"/>
    <col min="9" max="9" width="7.28515625" style="2" customWidth="1"/>
    <col min="10" max="10" width="4.5703125" style="2" bestFit="1" customWidth="1"/>
  </cols>
  <sheetData>
    <row r="1" spans="2:10" ht="25.5" x14ac:dyDescent="0.25">
      <c r="B1" s="107" t="s">
        <v>39</v>
      </c>
      <c r="C1" s="107"/>
      <c r="D1" s="107"/>
      <c r="E1" s="107"/>
      <c r="F1" s="107"/>
      <c r="G1" s="107"/>
      <c r="H1" s="107"/>
      <c r="I1" s="107"/>
      <c r="J1" s="107"/>
    </row>
    <row r="2" spans="2:10" ht="30" customHeight="1" thickBot="1" x14ac:dyDescent="0.3">
      <c r="B2" s="108" t="str">
        <f>škola!B2</f>
        <v>22. září 2022</v>
      </c>
      <c r="C2" s="121"/>
      <c r="D2" s="121"/>
      <c r="E2" s="121"/>
      <c r="F2" s="121"/>
      <c r="G2" s="121"/>
      <c r="H2" s="121"/>
      <c r="I2" s="121"/>
      <c r="J2" s="121"/>
    </row>
    <row r="3" spans="2:10" x14ac:dyDescent="0.25">
      <c r="B3" s="111" t="s">
        <v>140</v>
      </c>
      <c r="C3" s="112"/>
      <c r="D3" s="112"/>
      <c r="E3" s="113"/>
      <c r="G3" s="111" t="s">
        <v>142</v>
      </c>
      <c r="H3" s="112"/>
      <c r="I3" s="112"/>
      <c r="J3" s="113"/>
    </row>
    <row r="4" spans="2:10" x14ac:dyDescent="0.25">
      <c r="B4" s="35" t="s">
        <v>1</v>
      </c>
      <c r="C4" s="23" t="str">
        <f>IF(SUM(D10:D39)=0,"",INDEX(C10:C39,MATCH(1,E10:E39,0),1))</f>
        <v>Vaculka Richard</v>
      </c>
      <c r="D4" s="57">
        <f>IF(SUM(D10:D39)=0,"",INDEX(D10:D39,MATCH(1,E10:E39,0),1))</f>
        <v>30</v>
      </c>
      <c r="E4" s="4" t="str">
        <f>IF(SUM(D10:D39)=0,"","kg")</f>
        <v>kg</v>
      </c>
      <c r="G4" s="33" t="s">
        <v>1</v>
      </c>
      <c r="H4" s="23" t="str">
        <f>IF(SUM(I10:I39)=0,"",INDEX(H10:H39,MATCH(1,J10:J39,0),1))</f>
        <v>Řihák Jakub</v>
      </c>
      <c r="I4" s="57">
        <f>IF(SUM(I10:I39)=0,"",INDEX(I10:I39,MATCH(1,J10:J39,0),1))</f>
        <v>106</v>
      </c>
      <c r="J4" s="4" t="str">
        <f>IF(SUM(I10:I39)=0,"","kg")</f>
        <v>kg</v>
      </c>
    </row>
    <row r="5" spans="2:10" x14ac:dyDescent="0.25">
      <c r="B5" s="35" t="s">
        <v>2</v>
      </c>
      <c r="C5" s="23" t="str">
        <f>IF(B7="",IF(COUNTA(D10:D39)&gt;1,INDEX(C10:C39,MATCH(2,E10:E39,0),1),""),"")</f>
        <v>Dřevěný Dominik</v>
      </c>
      <c r="D5" s="57">
        <f>IF(B7="",IF(COUNTA(D10:D39)&gt;1,INDEX(D10:D39,MATCH(2,E10:E39,0),1),""),"")</f>
        <v>17.3</v>
      </c>
      <c r="E5" s="4" t="str">
        <f>IF(COUNTA(D10:D39)&gt;1,"kg","")</f>
        <v>kg</v>
      </c>
      <c r="G5" s="33" t="s">
        <v>2</v>
      </c>
      <c r="H5" s="23" t="str">
        <f>IF(G7="",IF(COUNTA(I10:I39)&gt;1,INDEX(H10:H39,MATCH(2,J10:J39,0),1),""),"")</f>
        <v>Mrvová Karolína</v>
      </c>
      <c r="I5" s="57">
        <f>IF(G7="",IF(COUNTA(I10:I39)&gt;1,INDEX(I$10:I39,MATCH(2,J10:J39,0),1),""),"")</f>
        <v>45.3</v>
      </c>
      <c r="J5" s="4" t="str">
        <f>IF(COUNTA(I10:I39)&gt;1,"kg","")</f>
        <v>kg</v>
      </c>
    </row>
    <row r="6" spans="2:10" ht="16.5" thickBot="1" x14ac:dyDescent="0.3">
      <c r="B6" s="36" t="s">
        <v>3</v>
      </c>
      <c r="C6" s="24" t="str">
        <f>IF(B7="",IF(COUNTA(D10:D39)&gt;2,INDEX(C10:C39,MATCH(3,E10:E39,0),1),""),"")</f>
        <v>Plhalová Michaela</v>
      </c>
      <c r="D6" s="58">
        <f>IF(B7="",IF(COUNTA(D10:D39)&gt;2,INDEX(D10:D39,MATCH(3,E10:E39,0),1),""),"")</f>
        <v>16.5</v>
      </c>
      <c r="E6" s="6" t="str">
        <f>IF(COUNTA(D10:D39)&gt;2,"kg","")</f>
        <v>kg</v>
      </c>
      <c r="G6" s="34" t="s">
        <v>3</v>
      </c>
      <c r="H6" s="24" t="str">
        <f>IF(G7="",IF(COUNTA(I10:I39)&gt;2,INDEX(H10:H39,MATCH(3,J10:J39,0),1),""),"")</f>
        <v>Turková Anežka</v>
      </c>
      <c r="I6" s="58">
        <f>IF(G7="",IF(COUNTA(I10:I39)&gt;2,INDEX(I10:I39,MATCH(3,J10:J39,0),1),""),"")</f>
        <v>45.2</v>
      </c>
      <c r="J6" s="6" t="str">
        <f>IF(COUNTA(I10:I39)&gt;2,"kg","")</f>
        <v>kg</v>
      </c>
    </row>
    <row r="7" spans="2:10" ht="16.5" thickBot="1" x14ac:dyDescent="0.3">
      <c r="B7" s="120" t="str">
        <f>IF(OR(COUNTIF(E10:E39,1)&gt;1,COUNTIF(E10:E39,2)&gt;1),"více 1. nebo 2. míst","")</f>
        <v/>
      </c>
      <c r="C7" s="120"/>
      <c r="D7" s="120"/>
      <c r="E7" s="120"/>
      <c r="G7" s="120" t="str">
        <f>IF(OR(COUNTIF(J10:J39,1)&gt;1,COUNTIF(J10:J39,2)&gt;1),"více 1. nebo 2. míst","")</f>
        <v/>
      </c>
      <c r="H7" s="120"/>
      <c r="I7" s="120"/>
      <c r="J7" s="120"/>
    </row>
    <row r="8" spans="2:10" x14ac:dyDescent="0.25">
      <c r="B8" s="111" t="str">
        <f>B3</f>
        <v>3.A</v>
      </c>
      <c r="C8" s="112"/>
      <c r="D8" s="112"/>
      <c r="E8" s="113"/>
      <c r="G8" s="111" t="str">
        <f>G3</f>
        <v>3.B</v>
      </c>
      <c r="H8" s="112"/>
      <c r="I8" s="112"/>
      <c r="J8" s="113"/>
    </row>
    <row r="9" spans="2:10" x14ac:dyDescent="0.25">
      <c r="B9" s="7" t="s">
        <v>4</v>
      </c>
      <c r="C9" s="68" t="s">
        <v>5</v>
      </c>
      <c r="D9" s="8" t="s">
        <v>6</v>
      </c>
      <c r="E9" s="9" t="s">
        <v>7</v>
      </c>
      <c r="G9" s="7" t="s">
        <v>4</v>
      </c>
      <c r="H9" s="68" t="s">
        <v>5</v>
      </c>
      <c r="I9" s="8" t="s">
        <v>6</v>
      </c>
      <c r="J9" s="9" t="s">
        <v>7</v>
      </c>
    </row>
    <row r="10" spans="2:10" x14ac:dyDescent="0.25">
      <c r="B10" s="35" t="s">
        <v>1</v>
      </c>
      <c r="C10" s="69" t="s">
        <v>293</v>
      </c>
      <c r="D10" s="56"/>
      <c r="E10" s="10" t="str">
        <f t="shared" ref="E10:E39" si="0">IF(D10&gt;0,RANK(D10,$D$10:$D$39),"")</f>
        <v/>
      </c>
      <c r="G10" s="35" t="s">
        <v>1</v>
      </c>
      <c r="H10" s="69" t="s">
        <v>320</v>
      </c>
      <c r="I10" s="56">
        <v>40</v>
      </c>
      <c r="J10" s="10">
        <f t="shared" ref="J10:J39" si="1">IF(I10&gt;0,RANK(I10,$I$10:$I$39),"")</f>
        <v>6</v>
      </c>
    </row>
    <row r="11" spans="2:10" x14ac:dyDescent="0.25">
      <c r="B11" s="35" t="s">
        <v>2</v>
      </c>
      <c r="C11" s="69" t="s">
        <v>292</v>
      </c>
      <c r="D11" s="56">
        <v>17.3</v>
      </c>
      <c r="E11" s="10">
        <f t="shared" si="0"/>
        <v>2</v>
      </c>
      <c r="G11" s="35" t="s">
        <v>2</v>
      </c>
      <c r="H11" s="69" t="s">
        <v>418</v>
      </c>
      <c r="I11" s="56">
        <v>29</v>
      </c>
      <c r="J11" s="10">
        <f t="shared" si="1"/>
        <v>9</v>
      </c>
    </row>
    <row r="12" spans="2:10" x14ac:dyDescent="0.25">
      <c r="B12" s="35" t="s">
        <v>3</v>
      </c>
      <c r="C12" s="49" t="s">
        <v>417</v>
      </c>
      <c r="D12" s="56">
        <v>3</v>
      </c>
      <c r="E12" s="10">
        <f t="shared" si="0"/>
        <v>12</v>
      </c>
      <c r="G12" s="35" t="s">
        <v>3</v>
      </c>
      <c r="H12" s="69" t="s">
        <v>314</v>
      </c>
      <c r="I12" s="56">
        <v>6</v>
      </c>
      <c r="J12" s="10">
        <f t="shared" si="1"/>
        <v>15</v>
      </c>
    </row>
    <row r="13" spans="2:10" x14ac:dyDescent="0.25">
      <c r="B13" s="35" t="s">
        <v>8</v>
      </c>
      <c r="C13" s="69" t="s">
        <v>294</v>
      </c>
      <c r="D13" s="56"/>
      <c r="E13" s="10" t="str">
        <f t="shared" si="0"/>
        <v/>
      </c>
      <c r="G13" s="35" t="s">
        <v>8</v>
      </c>
      <c r="H13" s="69" t="s">
        <v>312</v>
      </c>
      <c r="I13" s="56">
        <v>5.5</v>
      </c>
      <c r="J13" s="10">
        <f t="shared" si="1"/>
        <v>16</v>
      </c>
    </row>
    <row r="14" spans="2:10" x14ac:dyDescent="0.25">
      <c r="B14" s="35" t="s">
        <v>9</v>
      </c>
      <c r="C14" s="69" t="s">
        <v>290</v>
      </c>
      <c r="D14" s="56">
        <v>5</v>
      </c>
      <c r="E14" s="10">
        <f t="shared" si="0"/>
        <v>7</v>
      </c>
      <c r="G14" s="35" t="s">
        <v>9</v>
      </c>
      <c r="H14" s="69" t="s">
        <v>313</v>
      </c>
      <c r="I14" s="56">
        <v>12</v>
      </c>
      <c r="J14" s="10">
        <f t="shared" si="1"/>
        <v>14</v>
      </c>
    </row>
    <row r="15" spans="2:10" x14ac:dyDescent="0.25">
      <c r="B15" s="35" t="s">
        <v>10</v>
      </c>
      <c r="C15" s="69" t="s">
        <v>291</v>
      </c>
      <c r="D15" s="56"/>
      <c r="E15" s="10" t="str">
        <f t="shared" si="0"/>
        <v/>
      </c>
      <c r="G15" s="35" t="s">
        <v>10</v>
      </c>
      <c r="H15" s="69" t="s">
        <v>310</v>
      </c>
      <c r="I15" s="56">
        <v>25</v>
      </c>
      <c r="J15" s="10">
        <f t="shared" si="1"/>
        <v>11</v>
      </c>
    </row>
    <row r="16" spans="2:10" x14ac:dyDescent="0.25">
      <c r="B16" s="35" t="s">
        <v>11</v>
      </c>
      <c r="C16" s="69" t="s">
        <v>298</v>
      </c>
      <c r="D16" s="56"/>
      <c r="E16" s="10" t="str">
        <f t="shared" si="0"/>
        <v/>
      </c>
      <c r="G16" s="35" t="s">
        <v>11</v>
      </c>
      <c r="H16" s="69" t="s">
        <v>311</v>
      </c>
      <c r="I16" s="56">
        <v>45.3</v>
      </c>
      <c r="J16" s="10">
        <f t="shared" si="1"/>
        <v>2</v>
      </c>
    </row>
    <row r="17" spans="2:10" x14ac:dyDescent="0.25">
      <c r="B17" s="35" t="s">
        <v>12</v>
      </c>
      <c r="C17" s="69" t="s">
        <v>288</v>
      </c>
      <c r="D17" s="56">
        <v>6.3</v>
      </c>
      <c r="E17" s="10">
        <f t="shared" si="0"/>
        <v>6</v>
      </c>
      <c r="G17" s="35" t="s">
        <v>12</v>
      </c>
      <c r="H17" s="69" t="s">
        <v>308</v>
      </c>
      <c r="I17" s="56">
        <v>43</v>
      </c>
      <c r="J17" s="10">
        <f t="shared" si="1"/>
        <v>5</v>
      </c>
    </row>
    <row r="18" spans="2:10" x14ac:dyDescent="0.25">
      <c r="B18" s="35" t="s">
        <v>13</v>
      </c>
      <c r="C18" s="69" t="s">
        <v>289</v>
      </c>
      <c r="D18" s="56">
        <v>16.5</v>
      </c>
      <c r="E18" s="10">
        <f t="shared" si="0"/>
        <v>3</v>
      </c>
      <c r="G18" s="35" t="s">
        <v>13</v>
      </c>
      <c r="H18" s="69" t="s">
        <v>309</v>
      </c>
      <c r="I18" s="56">
        <v>32.4</v>
      </c>
      <c r="J18" s="10">
        <f t="shared" si="1"/>
        <v>8</v>
      </c>
    </row>
    <row r="19" spans="2:10" x14ac:dyDescent="0.25">
      <c r="B19" s="35" t="s">
        <v>14</v>
      </c>
      <c r="C19" s="69" t="s">
        <v>296</v>
      </c>
      <c r="D19" s="56">
        <v>5</v>
      </c>
      <c r="E19" s="10">
        <f t="shared" si="0"/>
        <v>7</v>
      </c>
      <c r="G19" s="35" t="s">
        <v>14</v>
      </c>
      <c r="H19" s="69" t="s">
        <v>321</v>
      </c>
      <c r="I19" s="56">
        <v>36.5</v>
      </c>
      <c r="J19" s="10">
        <f t="shared" si="1"/>
        <v>7</v>
      </c>
    </row>
    <row r="20" spans="2:10" x14ac:dyDescent="0.25">
      <c r="B20" s="35" t="s">
        <v>15</v>
      </c>
      <c r="C20" s="69" t="s">
        <v>297</v>
      </c>
      <c r="D20" s="56">
        <v>5</v>
      </c>
      <c r="E20" s="10">
        <f t="shared" si="0"/>
        <v>7</v>
      </c>
      <c r="G20" s="35" t="s">
        <v>15</v>
      </c>
      <c r="H20" s="69" t="s">
        <v>319</v>
      </c>
      <c r="I20" s="56">
        <v>26.5</v>
      </c>
      <c r="J20" s="10">
        <f t="shared" si="1"/>
        <v>10</v>
      </c>
    </row>
    <row r="21" spans="2:10" x14ac:dyDescent="0.25">
      <c r="B21" s="35" t="s">
        <v>16</v>
      </c>
      <c r="C21" s="69" t="s">
        <v>295</v>
      </c>
      <c r="D21" s="56">
        <v>1.3</v>
      </c>
      <c r="E21" s="10">
        <f t="shared" si="0"/>
        <v>13</v>
      </c>
      <c r="G21" s="35" t="s">
        <v>16</v>
      </c>
      <c r="H21" s="69" t="s">
        <v>307</v>
      </c>
      <c r="I21" s="56">
        <v>106</v>
      </c>
      <c r="J21" s="10">
        <f t="shared" si="1"/>
        <v>1</v>
      </c>
    </row>
    <row r="22" spans="2:10" x14ac:dyDescent="0.25">
      <c r="B22" s="35" t="s">
        <v>17</v>
      </c>
      <c r="C22" s="69" t="s">
        <v>305</v>
      </c>
      <c r="D22" s="56">
        <v>8.3000000000000007</v>
      </c>
      <c r="E22" s="10">
        <f t="shared" si="0"/>
        <v>5</v>
      </c>
      <c r="G22" s="35" t="s">
        <v>17</v>
      </c>
      <c r="H22" s="69" t="s">
        <v>317</v>
      </c>
      <c r="I22" s="56">
        <v>22.6</v>
      </c>
      <c r="J22" s="10">
        <f t="shared" si="1"/>
        <v>12</v>
      </c>
    </row>
    <row r="23" spans="2:10" x14ac:dyDescent="0.25">
      <c r="B23" s="35" t="s">
        <v>18</v>
      </c>
      <c r="C23" s="69" t="s">
        <v>303</v>
      </c>
      <c r="D23" s="56">
        <v>15</v>
      </c>
      <c r="E23" s="10">
        <f t="shared" si="0"/>
        <v>4</v>
      </c>
      <c r="G23" s="35" t="s">
        <v>18</v>
      </c>
      <c r="H23" s="69" t="s">
        <v>318</v>
      </c>
      <c r="I23" s="56">
        <v>14</v>
      </c>
      <c r="J23" s="10">
        <f t="shared" si="1"/>
        <v>13</v>
      </c>
    </row>
    <row r="24" spans="2:10" x14ac:dyDescent="0.25">
      <c r="B24" s="35" t="s">
        <v>19</v>
      </c>
      <c r="C24" s="69" t="s">
        <v>304</v>
      </c>
      <c r="D24" s="56"/>
      <c r="E24" s="10" t="str">
        <f t="shared" si="0"/>
        <v/>
      </c>
      <c r="G24" s="35" t="s">
        <v>19</v>
      </c>
      <c r="H24" s="69" t="s">
        <v>315</v>
      </c>
      <c r="I24" s="56">
        <v>45.1</v>
      </c>
      <c r="J24" s="10">
        <f t="shared" si="1"/>
        <v>4</v>
      </c>
    </row>
    <row r="25" spans="2:10" x14ac:dyDescent="0.25">
      <c r="B25" s="35" t="s">
        <v>20</v>
      </c>
      <c r="C25" s="69" t="s">
        <v>301</v>
      </c>
      <c r="D25" s="56">
        <v>4.8</v>
      </c>
      <c r="E25" s="10">
        <f t="shared" si="0"/>
        <v>10</v>
      </c>
      <c r="G25" s="35" t="s">
        <v>20</v>
      </c>
      <c r="H25" s="69" t="s">
        <v>316</v>
      </c>
      <c r="I25" s="56">
        <v>45.2</v>
      </c>
      <c r="J25" s="10">
        <f t="shared" si="1"/>
        <v>3</v>
      </c>
    </row>
    <row r="26" spans="2:10" x14ac:dyDescent="0.25">
      <c r="B26" s="35" t="s">
        <v>21</v>
      </c>
      <c r="C26" s="69" t="s">
        <v>302</v>
      </c>
      <c r="D26" s="56">
        <v>30</v>
      </c>
      <c r="E26" s="10">
        <f t="shared" si="0"/>
        <v>1</v>
      </c>
      <c r="G26" s="35" t="s">
        <v>21</v>
      </c>
      <c r="H26" s="69" t="s">
        <v>306</v>
      </c>
      <c r="I26" s="56">
        <v>3.2</v>
      </c>
      <c r="J26" s="10">
        <f t="shared" si="1"/>
        <v>18</v>
      </c>
    </row>
    <row r="27" spans="2:10" x14ac:dyDescent="0.25">
      <c r="B27" s="35" t="s">
        <v>22</v>
      </c>
      <c r="C27" s="69" t="s">
        <v>299</v>
      </c>
      <c r="D27" s="56">
        <v>4</v>
      </c>
      <c r="E27" s="10">
        <f t="shared" si="0"/>
        <v>11</v>
      </c>
      <c r="G27" s="35" t="s">
        <v>22</v>
      </c>
      <c r="H27" s="69" t="s">
        <v>429</v>
      </c>
      <c r="I27" s="56">
        <v>5</v>
      </c>
      <c r="J27" s="10">
        <f t="shared" si="1"/>
        <v>17</v>
      </c>
    </row>
    <row r="28" spans="2:10" x14ac:dyDescent="0.25">
      <c r="B28" s="35" t="s">
        <v>23</v>
      </c>
      <c r="C28" s="69" t="s">
        <v>300</v>
      </c>
      <c r="D28" s="56"/>
      <c r="E28" s="10" t="str">
        <f t="shared" si="0"/>
        <v/>
      </c>
      <c r="G28" s="35" t="s">
        <v>23</v>
      </c>
      <c r="H28" s="49"/>
      <c r="I28" s="56"/>
      <c r="J28" s="10" t="str">
        <f t="shared" si="1"/>
        <v/>
      </c>
    </row>
    <row r="29" spans="2:10" x14ac:dyDescent="0.25">
      <c r="B29" s="35" t="s">
        <v>24</v>
      </c>
      <c r="C29" s="50"/>
      <c r="D29" s="56"/>
      <c r="E29" s="10" t="str">
        <f t="shared" si="0"/>
        <v/>
      </c>
      <c r="G29" s="35" t="s">
        <v>24</v>
      </c>
      <c r="H29" s="50"/>
      <c r="I29" s="56"/>
      <c r="J29" s="10" t="str">
        <f t="shared" si="1"/>
        <v/>
      </c>
    </row>
    <row r="30" spans="2:10" x14ac:dyDescent="0.25">
      <c r="B30" s="35" t="s">
        <v>25</v>
      </c>
      <c r="C30" s="50"/>
      <c r="D30" s="56"/>
      <c r="E30" s="10" t="str">
        <f t="shared" si="0"/>
        <v/>
      </c>
      <c r="G30" s="35" t="s">
        <v>25</v>
      </c>
      <c r="H30" s="50"/>
      <c r="I30" s="56"/>
      <c r="J30" s="10" t="str">
        <f t="shared" si="1"/>
        <v/>
      </c>
    </row>
    <row r="31" spans="2:10" x14ac:dyDescent="0.25">
      <c r="B31" s="35" t="s">
        <v>26</v>
      </c>
      <c r="C31" s="50"/>
      <c r="D31" s="56"/>
      <c r="E31" s="10" t="str">
        <f t="shared" si="0"/>
        <v/>
      </c>
      <c r="G31" s="35" t="s">
        <v>26</v>
      </c>
      <c r="H31" s="50"/>
      <c r="I31" s="56"/>
      <c r="J31" s="10" t="str">
        <f t="shared" si="1"/>
        <v/>
      </c>
    </row>
    <row r="32" spans="2:10" x14ac:dyDescent="0.25">
      <c r="B32" s="35" t="s">
        <v>27</v>
      </c>
      <c r="C32" s="50"/>
      <c r="D32" s="56"/>
      <c r="E32" s="10" t="str">
        <f t="shared" si="0"/>
        <v/>
      </c>
      <c r="G32" s="35" t="s">
        <v>27</v>
      </c>
      <c r="H32" s="50"/>
      <c r="I32" s="56"/>
      <c r="J32" s="10" t="str">
        <f t="shared" si="1"/>
        <v/>
      </c>
    </row>
    <row r="33" spans="2:10" x14ac:dyDescent="0.25">
      <c r="B33" s="35" t="s">
        <v>28</v>
      </c>
      <c r="C33" s="50"/>
      <c r="D33" s="56"/>
      <c r="E33" s="10" t="str">
        <f t="shared" si="0"/>
        <v/>
      </c>
      <c r="G33" s="35" t="s">
        <v>28</v>
      </c>
      <c r="H33" s="50"/>
      <c r="I33" s="56"/>
      <c r="J33" s="10" t="str">
        <f t="shared" si="1"/>
        <v/>
      </c>
    </row>
    <row r="34" spans="2:10" x14ac:dyDescent="0.25">
      <c r="B34" s="35" t="s">
        <v>29</v>
      </c>
      <c r="C34" s="50"/>
      <c r="D34" s="56"/>
      <c r="E34" s="10" t="str">
        <f t="shared" si="0"/>
        <v/>
      </c>
      <c r="G34" s="35" t="s">
        <v>29</v>
      </c>
      <c r="H34" s="50"/>
      <c r="I34" s="56"/>
      <c r="J34" s="10" t="str">
        <f t="shared" si="1"/>
        <v/>
      </c>
    </row>
    <row r="35" spans="2:10" x14ac:dyDescent="0.25">
      <c r="B35" s="35" t="s">
        <v>30</v>
      </c>
      <c r="C35" s="50"/>
      <c r="D35" s="56"/>
      <c r="E35" s="10" t="str">
        <f t="shared" si="0"/>
        <v/>
      </c>
      <c r="G35" s="35" t="s">
        <v>30</v>
      </c>
      <c r="H35" s="50"/>
      <c r="I35" s="56"/>
      <c r="J35" s="10" t="str">
        <f t="shared" si="1"/>
        <v/>
      </c>
    </row>
    <row r="36" spans="2:10" x14ac:dyDescent="0.25">
      <c r="B36" s="35" t="s">
        <v>31</v>
      </c>
      <c r="C36" s="50"/>
      <c r="D36" s="56"/>
      <c r="E36" s="10" t="str">
        <f t="shared" si="0"/>
        <v/>
      </c>
      <c r="G36" s="35" t="s">
        <v>31</v>
      </c>
      <c r="H36" s="50"/>
      <c r="I36" s="56"/>
      <c r="J36" s="10" t="str">
        <f t="shared" si="1"/>
        <v/>
      </c>
    </row>
    <row r="37" spans="2:10" x14ac:dyDescent="0.25">
      <c r="B37" s="35" t="s">
        <v>32</v>
      </c>
      <c r="C37" s="50"/>
      <c r="D37" s="56"/>
      <c r="E37" s="10" t="str">
        <f t="shared" si="0"/>
        <v/>
      </c>
      <c r="G37" s="35" t="s">
        <v>32</v>
      </c>
      <c r="H37" s="50"/>
      <c r="I37" s="56"/>
      <c r="J37" s="10" t="str">
        <f t="shared" si="1"/>
        <v/>
      </c>
    </row>
    <row r="38" spans="2:10" x14ac:dyDescent="0.25">
      <c r="B38" s="35" t="s">
        <v>33</v>
      </c>
      <c r="C38" s="50"/>
      <c r="D38" s="56"/>
      <c r="E38" s="10" t="str">
        <f t="shared" si="0"/>
        <v/>
      </c>
      <c r="G38" s="35" t="s">
        <v>33</v>
      </c>
      <c r="H38" s="50"/>
      <c r="I38" s="56"/>
      <c r="J38" s="10" t="str">
        <f t="shared" si="1"/>
        <v/>
      </c>
    </row>
    <row r="39" spans="2:10" x14ac:dyDescent="0.25">
      <c r="B39" s="35" t="s">
        <v>34</v>
      </c>
      <c r="C39" s="50"/>
      <c r="D39" s="56"/>
      <c r="E39" s="10" t="str">
        <f t="shared" si="0"/>
        <v/>
      </c>
      <c r="G39" s="35" t="s">
        <v>34</v>
      </c>
      <c r="H39" s="50"/>
      <c r="I39" s="56"/>
      <c r="J39" s="10" t="str">
        <f t="shared" si="1"/>
        <v/>
      </c>
    </row>
    <row r="40" spans="2:10" x14ac:dyDescent="0.25">
      <c r="B40" s="116" t="s">
        <v>36</v>
      </c>
      <c r="C40" s="117"/>
      <c r="D40" s="114">
        <f>IF(SUM(D10:D39)=0,"",SUM(D10:D39))</f>
        <v>121.5</v>
      </c>
      <c r="E40" s="115"/>
      <c r="G40" s="116" t="s">
        <v>36</v>
      </c>
      <c r="H40" s="117"/>
      <c r="I40" s="114">
        <f>IF(SUM(I10:I39)=0,"",SUM(I10:I39))</f>
        <v>542.30000000000018</v>
      </c>
      <c r="J40" s="115"/>
    </row>
    <row r="41" spans="2:10" x14ac:dyDescent="0.25">
      <c r="B41" s="116" t="s">
        <v>144</v>
      </c>
      <c r="C41" s="117"/>
      <c r="D41" s="114">
        <f>IF(SUM(D10:D39)=0,"",D40/COUNTA(C10:C39))</f>
        <v>6.3947368421052628</v>
      </c>
      <c r="E41" s="115"/>
      <c r="G41" s="116" t="s">
        <v>144</v>
      </c>
      <c r="H41" s="117"/>
      <c r="I41" s="114">
        <f>IF(SUM(I10:I39)=0,"",I40/COUNTA(H10:H39))</f>
        <v>30.127777777777787</v>
      </c>
      <c r="J41" s="115"/>
    </row>
    <row r="42" spans="2:10" x14ac:dyDescent="0.25">
      <c r="B42" s="116" t="s">
        <v>37</v>
      </c>
      <c r="C42" s="117"/>
      <c r="D42" s="118">
        <f>IF(SUM(E10:E39)=0,"",COUNT(E10:E39))</f>
        <v>13</v>
      </c>
      <c r="E42" s="119"/>
      <c r="G42" s="116" t="s">
        <v>37</v>
      </c>
      <c r="H42" s="117"/>
      <c r="I42" s="118">
        <f>IF(SUM(J10:J39)=0,"",COUNT(J10:J39))</f>
        <v>18</v>
      </c>
      <c r="J42" s="119"/>
    </row>
    <row r="43" spans="2:10" ht="16.5" thickBot="1" x14ac:dyDescent="0.3">
      <c r="B43" s="122" t="s">
        <v>38</v>
      </c>
      <c r="C43" s="123"/>
      <c r="D43" s="124">
        <f>IF(SUM(D10:D39)=0,"",D42/COUNTA(C10:C39))</f>
        <v>0.68421052631578949</v>
      </c>
      <c r="E43" s="125"/>
      <c r="G43" s="122" t="s">
        <v>38</v>
      </c>
      <c r="H43" s="123"/>
      <c r="I43" s="124">
        <f>IF(SUM(I10:I39)=0,"",I42/COUNTA(H10:H39))</f>
        <v>1</v>
      </c>
      <c r="J43" s="125"/>
    </row>
  </sheetData>
  <sheetProtection sheet="1" objects="1" scenarios="1"/>
  <mergeCells count="24">
    <mergeCell ref="G43:H43"/>
    <mergeCell ref="I43:J43"/>
    <mergeCell ref="B42:C42"/>
    <mergeCell ref="D42:E42"/>
    <mergeCell ref="B43:C43"/>
    <mergeCell ref="D43:E43"/>
    <mergeCell ref="G42:H42"/>
    <mergeCell ref="I42:J42"/>
    <mergeCell ref="B1:J1"/>
    <mergeCell ref="G41:H41"/>
    <mergeCell ref="I41:J41"/>
    <mergeCell ref="B2:J2"/>
    <mergeCell ref="B3:E3"/>
    <mergeCell ref="B41:C41"/>
    <mergeCell ref="B7:E7"/>
    <mergeCell ref="G7:J7"/>
    <mergeCell ref="D40:E40"/>
    <mergeCell ref="D41:E41"/>
    <mergeCell ref="B8:E8"/>
    <mergeCell ref="B40:C40"/>
    <mergeCell ref="G3:J3"/>
    <mergeCell ref="G8:J8"/>
    <mergeCell ref="G40:H40"/>
    <mergeCell ref="I40:J40"/>
  </mergeCells>
  <phoneticPr fontId="2" type="noConversion"/>
  <conditionalFormatting sqref="D10:D39">
    <cfRule type="cellIs" dxfId="49" priority="3" operator="greaterThanOrEqual">
      <formula>100</formula>
    </cfRule>
    <cfRule type="cellIs" dxfId="48" priority="4" operator="greaterThanOrEqual">
      <formula>50</formula>
    </cfRule>
  </conditionalFormatting>
  <conditionalFormatting sqref="I10:I39">
    <cfRule type="cellIs" dxfId="47" priority="1" operator="greaterThanOrEqual">
      <formula>100</formula>
    </cfRule>
    <cfRule type="cellIs" dxfId="46" priority="2" operator="greaterThanOrEqual">
      <formula>50</formula>
    </cfRule>
  </conditionalFormatting>
  <conditionalFormatting sqref="C10:C39 H10:H39">
    <cfRule type="expression" dxfId="45" priority="9" stopIfTrue="1">
      <formula>D10&gt;99</formula>
    </cfRule>
    <cfRule type="expression" dxfId="44" priority="10" stopIfTrue="1">
      <formula>D10&gt;49.9</formula>
    </cfRule>
  </conditionalFormatting>
  <conditionalFormatting sqref="B7:E7 G7:J7">
    <cfRule type="cellIs" dxfId="43" priority="11" stopIfTrue="1" operator="equal">
      <formula>"více 1. nebo 2. míst"</formula>
    </cfRule>
  </conditionalFormatting>
  <hyperlinks>
    <hyperlink ref="B2:J2" location="škola!B2" tooltip="proklik na buňku, ve které se termín zadává" display="škola!B2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J43"/>
  <sheetViews>
    <sheetView showGridLines="0" workbookViewId="0">
      <selection activeCell="D42" sqref="D42:E42"/>
    </sheetView>
  </sheetViews>
  <sheetFormatPr defaultRowHeight="15.75" x14ac:dyDescent="0.25"/>
  <cols>
    <col min="1" max="1" width="5.7109375" customWidth="1"/>
    <col min="2" max="2" width="3.5703125" style="2" bestFit="1" customWidth="1"/>
    <col min="3" max="3" width="20.7109375" style="67" customWidth="1"/>
    <col min="4" max="4" width="7.28515625" style="2" customWidth="1"/>
    <col min="5" max="5" width="4.5703125" style="2" bestFit="1" customWidth="1"/>
    <col min="6" max="6" width="5.7109375" customWidth="1"/>
    <col min="7" max="7" width="3.5703125" style="2" bestFit="1" customWidth="1"/>
    <col min="8" max="8" width="20.7109375" style="67" customWidth="1"/>
    <col min="9" max="9" width="7.28515625" style="2" customWidth="1"/>
    <col min="10" max="10" width="4.5703125" style="2" bestFit="1" customWidth="1"/>
  </cols>
  <sheetData>
    <row r="1" spans="2:10" ht="25.5" x14ac:dyDescent="0.25">
      <c r="B1" s="107" t="s">
        <v>39</v>
      </c>
      <c r="C1" s="107"/>
      <c r="D1" s="107"/>
      <c r="E1" s="107"/>
      <c r="F1" s="107"/>
      <c r="G1" s="107"/>
      <c r="H1" s="107"/>
      <c r="I1" s="107"/>
      <c r="J1" s="107"/>
    </row>
    <row r="2" spans="2:10" ht="30" customHeight="1" thickBot="1" x14ac:dyDescent="0.3">
      <c r="B2" s="108" t="str">
        <f>škola!B2</f>
        <v>22. září 2022</v>
      </c>
      <c r="C2" s="121"/>
      <c r="D2" s="121"/>
      <c r="E2" s="121"/>
      <c r="F2" s="121"/>
      <c r="G2" s="121"/>
      <c r="H2" s="121"/>
      <c r="I2" s="121"/>
      <c r="J2" s="121"/>
    </row>
    <row r="3" spans="2:10" x14ac:dyDescent="0.25">
      <c r="B3" s="111" t="s">
        <v>141</v>
      </c>
      <c r="C3" s="112"/>
      <c r="D3" s="112"/>
      <c r="E3" s="113"/>
      <c r="G3" s="111" t="s">
        <v>143</v>
      </c>
      <c r="H3" s="112"/>
      <c r="I3" s="112"/>
      <c r="J3" s="113"/>
    </row>
    <row r="4" spans="2:10" x14ac:dyDescent="0.25">
      <c r="B4" s="35" t="s">
        <v>1</v>
      </c>
      <c r="C4" s="23" t="str">
        <f>IF(SUM(D10:D39)=0,"",INDEX(C10:C39,MATCH(1,E10:E39,0),1))</f>
        <v>Blažek Adam</v>
      </c>
      <c r="D4" s="57">
        <f>IF(SUM(D10:D39)=0,"",INDEX(D10:D39,MATCH(1,E10:E39,0),1))</f>
        <v>27</v>
      </c>
      <c r="E4" s="4" t="str">
        <f>IF(SUM(D10:D39)=0,"","kg")</f>
        <v>kg</v>
      </c>
      <c r="G4" s="33" t="s">
        <v>1</v>
      </c>
      <c r="H4" s="23" t="str">
        <f>IF(SUM(I10:I39)=0,"",INDEX(H10:H39,MATCH(1,J10:J39,0),1))</f>
        <v>Baláš Matěj</v>
      </c>
      <c r="I4" s="57">
        <f>IF(SUM(I10:I39)=0,"",INDEX(I10:I39,MATCH(1,J10:J39,0),1))</f>
        <v>110</v>
      </c>
      <c r="J4" s="4" t="str">
        <f>IF(SUM(I10:I39)=0,"","kg")</f>
        <v>kg</v>
      </c>
    </row>
    <row r="5" spans="2:10" x14ac:dyDescent="0.25">
      <c r="B5" s="35" t="s">
        <v>2</v>
      </c>
      <c r="C5" s="23" t="str">
        <f>IF(B7="",IF(COUNTA(D10:D39)&gt;1,INDEX(C10:C39,MATCH(2,E10:E39,0),1),""),"")</f>
        <v>Chludil Tomáš</v>
      </c>
      <c r="D5" s="57">
        <f>IF(B7="",IF(COUNTA(D10:D39)&gt;1,INDEX(D10:D39,MATCH(2,E10:E39,0),1),""),"")</f>
        <v>26</v>
      </c>
      <c r="E5" s="4" t="str">
        <f>IF(COUNTA(D10:D39)&gt;1,"kg","")</f>
        <v>kg</v>
      </c>
      <c r="G5" s="33" t="s">
        <v>2</v>
      </c>
      <c r="H5" s="23" t="str">
        <f>IF(G7="",IF(COUNTA(I10:I39)&gt;1,INDEX(H10:H39,MATCH(2,J10:J39,0),1),""),"")</f>
        <v>Makudera Tomáš</v>
      </c>
      <c r="I5" s="57">
        <f>IF(G7="",IF(COUNTA(I10:I39)&gt;1,INDEX(I$10:I39,MATCH(2,J10:J39,0),1),""),"")</f>
        <v>44.5</v>
      </c>
      <c r="J5" s="4" t="str">
        <f>IF(COUNTA(I10:I39)&gt;1,"kg","")</f>
        <v>kg</v>
      </c>
    </row>
    <row r="6" spans="2:10" ht="16.5" thickBot="1" x14ac:dyDescent="0.3">
      <c r="B6" s="36" t="s">
        <v>3</v>
      </c>
      <c r="C6" s="24" t="str">
        <f>IF(B7="",IF(COUNTA(D10:D39)&gt;2,INDEX(C10:C39,MATCH(3,E10:E39,0),1),""),"")</f>
        <v>Štohandlová Adina</v>
      </c>
      <c r="D6" s="58">
        <f>IF(B7="",IF(COUNTA(D10:D39)&gt;2,INDEX(D10:D39,MATCH(3,E10:E39,0),1),""),"")</f>
        <v>19.2</v>
      </c>
      <c r="E6" s="6" t="str">
        <f>IF(COUNTA(D10:D39)&gt;2,"kg","")</f>
        <v>kg</v>
      </c>
      <c r="G6" s="34" t="s">
        <v>3</v>
      </c>
      <c r="H6" s="24" t="str">
        <f>IF(G7="",IF(COUNTA(I10:I39)&gt;2,INDEX(H10:H39,MATCH(3,J10:J39,0),1),""),"")</f>
        <v>Lekavá Eva</v>
      </c>
      <c r="I6" s="58">
        <f>IF(G7="",IF(COUNTA(I10:I39)&gt;2,INDEX(I10:I39,MATCH(3,J10:J39,0),1),""),"")</f>
        <v>40</v>
      </c>
      <c r="J6" s="6" t="str">
        <f>IF(COUNTA(I10:I39)&gt;2,"kg","")</f>
        <v>kg</v>
      </c>
    </row>
    <row r="7" spans="2:10" ht="16.5" thickBot="1" x14ac:dyDescent="0.3">
      <c r="B7" s="120" t="str">
        <f>IF(OR(COUNTIF(E10:E39,1)&gt;1,COUNTIF(E10:E39,2)&gt;1),"více 1. nebo 2. míst","")</f>
        <v/>
      </c>
      <c r="C7" s="120"/>
      <c r="D7" s="120"/>
      <c r="E7" s="120"/>
      <c r="G7" s="120" t="str">
        <f>IF(OR(COUNTIF(J10:J39,1)&gt;1,COUNTIF(J10:J39,2)&gt;1),"více 1. nebo 2. míst","")</f>
        <v/>
      </c>
      <c r="H7" s="120"/>
      <c r="I7" s="120"/>
      <c r="J7" s="120"/>
    </row>
    <row r="8" spans="2:10" x14ac:dyDescent="0.25">
      <c r="B8" s="111" t="str">
        <f>B3</f>
        <v>4.A</v>
      </c>
      <c r="C8" s="112"/>
      <c r="D8" s="112"/>
      <c r="E8" s="113"/>
      <c r="G8" s="111" t="str">
        <f>G3</f>
        <v>4.B</v>
      </c>
      <c r="H8" s="112"/>
      <c r="I8" s="112"/>
      <c r="J8" s="113"/>
    </row>
    <row r="9" spans="2:10" x14ac:dyDescent="0.25">
      <c r="B9" s="7" t="s">
        <v>4</v>
      </c>
      <c r="C9" s="68" t="s">
        <v>5</v>
      </c>
      <c r="D9" s="8" t="s">
        <v>6</v>
      </c>
      <c r="E9" s="9" t="s">
        <v>7</v>
      </c>
      <c r="G9" s="7" t="s">
        <v>4</v>
      </c>
      <c r="H9" s="68" t="s">
        <v>5</v>
      </c>
      <c r="I9" s="8" t="s">
        <v>6</v>
      </c>
      <c r="J9" s="9" t="s">
        <v>7</v>
      </c>
    </row>
    <row r="10" spans="2:10" x14ac:dyDescent="0.25">
      <c r="B10" s="35" t="s">
        <v>1</v>
      </c>
      <c r="C10" s="69" t="s">
        <v>337</v>
      </c>
      <c r="D10" s="56"/>
      <c r="E10" s="10" t="str">
        <f t="shared" ref="E10:E39" si="0">IF(D10&gt;0,RANK(D10,$D$10:$D$39),"")</f>
        <v/>
      </c>
      <c r="G10" s="35" t="s">
        <v>1</v>
      </c>
      <c r="H10" s="69" t="s">
        <v>351</v>
      </c>
      <c r="I10" s="56">
        <v>110</v>
      </c>
      <c r="J10" s="10">
        <f t="shared" ref="J10:J39" si="1">IF(I10&gt;0,RANK(I10,$I$10:$I$39),"")</f>
        <v>1</v>
      </c>
    </row>
    <row r="11" spans="2:10" x14ac:dyDescent="0.25">
      <c r="B11" s="35" t="s">
        <v>2</v>
      </c>
      <c r="C11" s="70" t="s">
        <v>338</v>
      </c>
      <c r="D11" s="56">
        <v>27</v>
      </c>
      <c r="E11" s="10">
        <f t="shared" si="0"/>
        <v>1</v>
      </c>
      <c r="G11" s="35" t="s">
        <v>2</v>
      </c>
      <c r="H11" s="69" t="s">
        <v>352</v>
      </c>
      <c r="I11" s="56">
        <v>20</v>
      </c>
      <c r="J11" s="10">
        <f t="shared" si="1"/>
        <v>5</v>
      </c>
    </row>
    <row r="12" spans="2:10" x14ac:dyDescent="0.25">
      <c r="B12" s="35" t="s">
        <v>3</v>
      </c>
      <c r="C12" s="69" t="s">
        <v>332</v>
      </c>
      <c r="D12" s="56"/>
      <c r="E12" s="10" t="str">
        <f t="shared" si="0"/>
        <v/>
      </c>
      <c r="G12" s="35" t="s">
        <v>3</v>
      </c>
      <c r="H12" s="69" t="s">
        <v>353</v>
      </c>
      <c r="I12" s="56">
        <v>3</v>
      </c>
      <c r="J12" s="10">
        <f t="shared" si="1"/>
        <v>8</v>
      </c>
    </row>
    <row r="13" spans="2:10" x14ac:dyDescent="0.25">
      <c r="B13" s="35" t="s">
        <v>8</v>
      </c>
      <c r="C13" s="69" t="s">
        <v>333</v>
      </c>
      <c r="D13" s="56"/>
      <c r="E13" s="10" t="str">
        <f t="shared" si="0"/>
        <v/>
      </c>
      <c r="G13" s="35" t="s">
        <v>8</v>
      </c>
      <c r="H13" s="69" t="s">
        <v>345</v>
      </c>
      <c r="I13" s="56"/>
      <c r="J13" s="10" t="str">
        <f t="shared" si="1"/>
        <v/>
      </c>
    </row>
    <row r="14" spans="2:10" x14ac:dyDescent="0.25">
      <c r="B14" s="35" t="s">
        <v>9</v>
      </c>
      <c r="C14" s="69" t="s">
        <v>330</v>
      </c>
      <c r="D14" s="56">
        <v>11.8</v>
      </c>
      <c r="E14" s="10">
        <f t="shared" si="0"/>
        <v>4</v>
      </c>
      <c r="G14" s="35" t="s">
        <v>9</v>
      </c>
      <c r="H14" s="69" t="s">
        <v>343</v>
      </c>
      <c r="I14" s="56">
        <v>5</v>
      </c>
      <c r="J14" s="10">
        <f t="shared" si="1"/>
        <v>7</v>
      </c>
    </row>
    <row r="15" spans="2:10" x14ac:dyDescent="0.25">
      <c r="B15" s="35" t="s">
        <v>10</v>
      </c>
      <c r="C15" s="69" t="s">
        <v>331</v>
      </c>
      <c r="D15" s="56"/>
      <c r="E15" s="10" t="str">
        <f t="shared" si="0"/>
        <v/>
      </c>
      <c r="G15" s="35" t="s">
        <v>10</v>
      </c>
      <c r="H15" s="69" t="s">
        <v>344</v>
      </c>
      <c r="I15" s="56">
        <v>40</v>
      </c>
      <c r="J15" s="10">
        <f t="shared" si="1"/>
        <v>3</v>
      </c>
    </row>
    <row r="16" spans="2:10" x14ac:dyDescent="0.25">
      <c r="B16" s="35" t="s">
        <v>11</v>
      </c>
      <c r="C16" s="69" t="s">
        <v>329</v>
      </c>
      <c r="D16" s="56">
        <v>5</v>
      </c>
      <c r="E16" s="10">
        <f t="shared" si="0"/>
        <v>7</v>
      </c>
      <c r="G16" s="35" t="s">
        <v>11</v>
      </c>
      <c r="H16" s="69" t="s">
        <v>341</v>
      </c>
      <c r="I16" s="56">
        <v>3</v>
      </c>
      <c r="J16" s="10">
        <f t="shared" si="1"/>
        <v>8</v>
      </c>
    </row>
    <row r="17" spans="2:10" x14ac:dyDescent="0.25">
      <c r="B17" s="35" t="s">
        <v>12</v>
      </c>
      <c r="C17" s="69" t="s">
        <v>327</v>
      </c>
      <c r="D17" s="56">
        <v>26</v>
      </c>
      <c r="E17" s="10">
        <f t="shared" si="0"/>
        <v>2</v>
      </c>
      <c r="G17" s="35" t="s">
        <v>12</v>
      </c>
      <c r="H17" s="69" t="s">
        <v>342</v>
      </c>
      <c r="I17" s="56">
        <v>44.5</v>
      </c>
      <c r="J17" s="10">
        <f t="shared" si="1"/>
        <v>2</v>
      </c>
    </row>
    <row r="18" spans="2:10" x14ac:dyDescent="0.25">
      <c r="B18" s="35" t="s">
        <v>13</v>
      </c>
      <c r="C18" s="69" t="s">
        <v>328</v>
      </c>
      <c r="D18" s="56"/>
      <c r="E18" s="10" t="str">
        <f t="shared" si="0"/>
        <v/>
      </c>
      <c r="G18" s="35" t="s">
        <v>13</v>
      </c>
      <c r="H18" s="69" t="s">
        <v>339</v>
      </c>
      <c r="I18" s="56">
        <v>22</v>
      </c>
      <c r="J18" s="10">
        <f t="shared" si="1"/>
        <v>4</v>
      </c>
    </row>
    <row r="19" spans="2:10" x14ac:dyDescent="0.25">
      <c r="B19" s="35" t="s">
        <v>14</v>
      </c>
      <c r="C19" s="69" t="s">
        <v>335</v>
      </c>
      <c r="D19" s="56">
        <v>8</v>
      </c>
      <c r="E19" s="10">
        <f t="shared" si="0"/>
        <v>6</v>
      </c>
      <c r="G19" s="35" t="s">
        <v>14</v>
      </c>
      <c r="H19" s="69" t="s">
        <v>340</v>
      </c>
      <c r="I19" s="56"/>
      <c r="J19" s="10" t="str">
        <f t="shared" si="1"/>
        <v/>
      </c>
    </row>
    <row r="20" spans="2:10" x14ac:dyDescent="0.25">
      <c r="B20" s="35" t="s">
        <v>15</v>
      </c>
      <c r="C20" s="69" t="s">
        <v>336</v>
      </c>
      <c r="D20" s="56"/>
      <c r="E20" s="10" t="str">
        <f t="shared" si="0"/>
        <v/>
      </c>
      <c r="G20" s="35" t="s">
        <v>15</v>
      </c>
      <c r="H20" s="69" t="s">
        <v>350</v>
      </c>
      <c r="I20" s="56"/>
      <c r="J20" s="10" t="str">
        <f t="shared" si="1"/>
        <v/>
      </c>
    </row>
    <row r="21" spans="2:10" x14ac:dyDescent="0.25">
      <c r="B21" s="35" t="s">
        <v>16</v>
      </c>
      <c r="C21" s="69" t="s">
        <v>334</v>
      </c>
      <c r="D21" s="56"/>
      <c r="E21" s="10" t="str">
        <f t="shared" si="0"/>
        <v/>
      </c>
      <c r="G21" s="35" t="s">
        <v>16</v>
      </c>
      <c r="H21" s="69" t="s">
        <v>348</v>
      </c>
      <c r="I21" s="56"/>
      <c r="J21" s="10" t="str">
        <f t="shared" si="1"/>
        <v/>
      </c>
    </row>
    <row r="22" spans="2:10" x14ac:dyDescent="0.25">
      <c r="B22" s="35" t="s">
        <v>17</v>
      </c>
      <c r="C22" s="69" t="s">
        <v>326</v>
      </c>
      <c r="D22" s="56">
        <v>10</v>
      </c>
      <c r="E22" s="10">
        <f t="shared" si="0"/>
        <v>5</v>
      </c>
      <c r="G22" s="35" t="s">
        <v>17</v>
      </c>
      <c r="H22" s="69" t="s">
        <v>349</v>
      </c>
      <c r="I22" s="56"/>
      <c r="J22" s="10" t="str">
        <f t="shared" si="1"/>
        <v/>
      </c>
    </row>
    <row r="23" spans="2:10" x14ac:dyDescent="0.25">
      <c r="B23" s="35" t="s">
        <v>18</v>
      </c>
      <c r="C23" s="69" t="s">
        <v>324</v>
      </c>
      <c r="D23" s="56">
        <v>3</v>
      </c>
      <c r="E23" s="10">
        <f t="shared" si="0"/>
        <v>8</v>
      </c>
      <c r="G23" s="35" t="s">
        <v>18</v>
      </c>
      <c r="H23" s="69" t="s">
        <v>346</v>
      </c>
      <c r="I23" s="56">
        <v>15</v>
      </c>
      <c r="J23" s="10">
        <f t="shared" si="1"/>
        <v>6</v>
      </c>
    </row>
    <row r="24" spans="2:10" x14ac:dyDescent="0.25">
      <c r="B24" s="35" t="s">
        <v>19</v>
      </c>
      <c r="C24" s="69" t="s">
        <v>325</v>
      </c>
      <c r="D24" s="56"/>
      <c r="E24" s="10" t="str">
        <f t="shared" si="0"/>
        <v/>
      </c>
      <c r="G24" s="35" t="s">
        <v>19</v>
      </c>
      <c r="H24" s="69" t="s">
        <v>347</v>
      </c>
      <c r="I24" s="56"/>
      <c r="J24" s="10" t="str">
        <f t="shared" si="1"/>
        <v/>
      </c>
    </row>
    <row r="25" spans="2:10" x14ac:dyDescent="0.25">
      <c r="B25" s="35" t="s">
        <v>20</v>
      </c>
      <c r="C25" s="69" t="s">
        <v>323</v>
      </c>
      <c r="D25" s="56">
        <v>19.2</v>
      </c>
      <c r="E25" s="10">
        <f t="shared" si="0"/>
        <v>3</v>
      </c>
      <c r="G25" s="35" t="s">
        <v>20</v>
      </c>
      <c r="H25" s="69"/>
      <c r="I25" s="56"/>
      <c r="J25" s="10" t="str">
        <f t="shared" si="1"/>
        <v/>
      </c>
    </row>
    <row r="26" spans="2:10" x14ac:dyDescent="0.25">
      <c r="B26" s="35" t="s">
        <v>21</v>
      </c>
      <c r="C26" s="69" t="s">
        <v>322</v>
      </c>
      <c r="D26" s="56"/>
      <c r="E26" s="10" t="str">
        <f t="shared" si="0"/>
        <v/>
      </c>
      <c r="G26" s="35" t="s">
        <v>21</v>
      </c>
      <c r="H26" s="69"/>
      <c r="I26" s="56"/>
      <c r="J26" s="10" t="str">
        <f t="shared" si="1"/>
        <v/>
      </c>
    </row>
    <row r="27" spans="2:10" x14ac:dyDescent="0.25">
      <c r="B27" s="35" t="s">
        <v>22</v>
      </c>
      <c r="C27" s="50"/>
      <c r="D27" s="56"/>
      <c r="E27" s="10" t="str">
        <f t="shared" si="0"/>
        <v/>
      </c>
      <c r="G27" s="35" t="s">
        <v>22</v>
      </c>
      <c r="H27" s="50"/>
      <c r="I27" s="56"/>
      <c r="J27" s="10" t="str">
        <f t="shared" si="1"/>
        <v/>
      </c>
    </row>
    <row r="28" spans="2:10" x14ac:dyDescent="0.25">
      <c r="B28" s="35" t="s">
        <v>23</v>
      </c>
      <c r="C28" s="50"/>
      <c r="D28" s="56"/>
      <c r="E28" s="10" t="str">
        <f t="shared" si="0"/>
        <v/>
      </c>
      <c r="G28" s="35" t="s">
        <v>23</v>
      </c>
      <c r="H28" s="50"/>
      <c r="I28" s="56"/>
      <c r="J28" s="10" t="str">
        <f t="shared" si="1"/>
        <v/>
      </c>
    </row>
    <row r="29" spans="2:10" x14ac:dyDescent="0.25">
      <c r="B29" s="35" t="s">
        <v>24</v>
      </c>
      <c r="C29" s="50"/>
      <c r="D29" s="56"/>
      <c r="E29" s="10" t="str">
        <f t="shared" si="0"/>
        <v/>
      </c>
      <c r="G29" s="35" t="s">
        <v>24</v>
      </c>
      <c r="H29" s="50"/>
      <c r="I29" s="56"/>
      <c r="J29" s="10" t="str">
        <f t="shared" si="1"/>
        <v/>
      </c>
    </row>
    <row r="30" spans="2:10" x14ac:dyDescent="0.25">
      <c r="B30" s="35" t="s">
        <v>25</v>
      </c>
      <c r="C30" s="50"/>
      <c r="D30" s="56"/>
      <c r="E30" s="10" t="str">
        <f t="shared" si="0"/>
        <v/>
      </c>
      <c r="G30" s="35" t="s">
        <v>25</v>
      </c>
      <c r="H30" s="50"/>
      <c r="I30" s="56"/>
      <c r="J30" s="10" t="str">
        <f t="shared" si="1"/>
        <v/>
      </c>
    </row>
    <row r="31" spans="2:10" x14ac:dyDescent="0.25">
      <c r="B31" s="35" t="s">
        <v>26</v>
      </c>
      <c r="C31" s="50"/>
      <c r="D31" s="56"/>
      <c r="E31" s="10" t="str">
        <f t="shared" si="0"/>
        <v/>
      </c>
      <c r="G31" s="35" t="s">
        <v>26</v>
      </c>
      <c r="H31" s="50"/>
      <c r="I31" s="56"/>
      <c r="J31" s="10" t="str">
        <f t="shared" si="1"/>
        <v/>
      </c>
    </row>
    <row r="32" spans="2:10" x14ac:dyDescent="0.25">
      <c r="B32" s="35" t="s">
        <v>27</v>
      </c>
      <c r="C32" s="50"/>
      <c r="D32" s="56"/>
      <c r="E32" s="10" t="str">
        <f t="shared" si="0"/>
        <v/>
      </c>
      <c r="G32" s="35" t="s">
        <v>27</v>
      </c>
      <c r="H32" s="50"/>
      <c r="I32" s="56"/>
      <c r="J32" s="10" t="str">
        <f t="shared" si="1"/>
        <v/>
      </c>
    </row>
    <row r="33" spans="2:10" x14ac:dyDescent="0.25">
      <c r="B33" s="35" t="s">
        <v>28</v>
      </c>
      <c r="C33" s="50"/>
      <c r="D33" s="56"/>
      <c r="E33" s="10" t="str">
        <f t="shared" si="0"/>
        <v/>
      </c>
      <c r="G33" s="35" t="s">
        <v>28</v>
      </c>
      <c r="H33" s="50"/>
      <c r="I33" s="56"/>
      <c r="J33" s="10" t="str">
        <f t="shared" si="1"/>
        <v/>
      </c>
    </row>
    <row r="34" spans="2:10" x14ac:dyDescent="0.25">
      <c r="B34" s="35" t="s">
        <v>29</v>
      </c>
      <c r="C34" s="50"/>
      <c r="D34" s="56"/>
      <c r="E34" s="10" t="str">
        <f t="shared" si="0"/>
        <v/>
      </c>
      <c r="G34" s="35" t="s">
        <v>29</v>
      </c>
      <c r="H34" s="50"/>
      <c r="I34" s="56"/>
      <c r="J34" s="10" t="str">
        <f t="shared" si="1"/>
        <v/>
      </c>
    </row>
    <row r="35" spans="2:10" x14ac:dyDescent="0.25">
      <c r="B35" s="35" t="s">
        <v>30</v>
      </c>
      <c r="C35" s="50"/>
      <c r="D35" s="56"/>
      <c r="E35" s="10" t="str">
        <f t="shared" si="0"/>
        <v/>
      </c>
      <c r="G35" s="35" t="s">
        <v>30</v>
      </c>
      <c r="H35" s="50"/>
      <c r="I35" s="56"/>
      <c r="J35" s="10" t="str">
        <f t="shared" si="1"/>
        <v/>
      </c>
    </row>
    <row r="36" spans="2:10" x14ac:dyDescent="0.25">
      <c r="B36" s="35" t="s">
        <v>31</v>
      </c>
      <c r="C36" s="50"/>
      <c r="D36" s="56"/>
      <c r="E36" s="10" t="str">
        <f t="shared" si="0"/>
        <v/>
      </c>
      <c r="G36" s="35" t="s">
        <v>31</v>
      </c>
      <c r="H36" s="50"/>
      <c r="I36" s="56"/>
      <c r="J36" s="10" t="str">
        <f t="shared" si="1"/>
        <v/>
      </c>
    </row>
    <row r="37" spans="2:10" x14ac:dyDescent="0.25">
      <c r="B37" s="35" t="s">
        <v>32</v>
      </c>
      <c r="C37" s="50"/>
      <c r="D37" s="56"/>
      <c r="E37" s="10" t="str">
        <f t="shared" si="0"/>
        <v/>
      </c>
      <c r="G37" s="35" t="s">
        <v>32</v>
      </c>
      <c r="H37" s="50"/>
      <c r="I37" s="56"/>
      <c r="J37" s="10" t="str">
        <f t="shared" si="1"/>
        <v/>
      </c>
    </row>
    <row r="38" spans="2:10" x14ac:dyDescent="0.25">
      <c r="B38" s="35" t="s">
        <v>33</v>
      </c>
      <c r="C38" s="50"/>
      <c r="D38" s="56"/>
      <c r="E38" s="10" t="str">
        <f t="shared" si="0"/>
        <v/>
      </c>
      <c r="G38" s="35" t="s">
        <v>33</v>
      </c>
      <c r="H38" s="50"/>
      <c r="I38" s="56"/>
      <c r="J38" s="10" t="str">
        <f t="shared" si="1"/>
        <v/>
      </c>
    </row>
    <row r="39" spans="2:10" x14ac:dyDescent="0.25">
      <c r="B39" s="35" t="s">
        <v>34</v>
      </c>
      <c r="C39" s="50"/>
      <c r="D39" s="56"/>
      <c r="E39" s="10" t="str">
        <f t="shared" si="0"/>
        <v/>
      </c>
      <c r="G39" s="35" t="s">
        <v>34</v>
      </c>
      <c r="H39" s="50"/>
      <c r="I39" s="56"/>
      <c r="J39" s="10" t="str">
        <f t="shared" si="1"/>
        <v/>
      </c>
    </row>
    <row r="40" spans="2:10" x14ac:dyDescent="0.25">
      <c r="B40" s="116" t="s">
        <v>36</v>
      </c>
      <c r="C40" s="117"/>
      <c r="D40" s="114">
        <f>IF(SUM(D10:D39)=0,"",SUM(D10:D39))</f>
        <v>110</v>
      </c>
      <c r="E40" s="115"/>
      <c r="G40" s="116" t="s">
        <v>36</v>
      </c>
      <c r="H40" s="117"/>
      <c r="I40" s="114">
        <f>IF(SUM(I10:I39)=0,"",SUM(I10:I39))</f>
        <v>262.5</v>
      </c>
      <c r="J40" s="115"/>
    </row>
    <row r="41" spans="2:10" x14ac:dyDescent="0.25">
      <c r="B41" s="116" t="s">
        <v>144</v>
      </c>
      <c r="C41" s="117"/>
      <c r="D41" s="114">
        <f>IF(SUM(D10:D39)=0,"",D40/COUNTA(C10:C39))</f>
        <v>6.4705882352941178</v>
      </c>
      <c r="E41" s="115"/>
      <c r="G41" s="116" t="s">
        <v>144</v>
      </c>
      <c r="H41" s="117"/>
      <c r="I41" s="114">
        <f>IF(SUM(I10:I39)=0,"",I40/COUNTA(H10:H39))</f>
        <v>17.5</v>
      </c>
      <c r="J41" s="115"/>
    </row>
    <row r="42" spans="2:10" x14ac:dyDescent="0.25">
      <c r="B42" s="116" t="s">
        <v>37</v>
      </c>
      <c r="C42" s="117"/>
      <c r="D42" s="118">
        <f>IF(SUM(E10:E39)=0,"",COUNT(E10:E39))</f>
        <v>8</v>
      </c>
      <c r="E42" s="119"/>
      <c r="G42" s="116" t="s">
        <v>37</v>
      </c>
      <c r="H42" s="117"/>
      <c r="I42" s="118">
        <f>IF(SUM(J10:J39)=0,"",COUNT(J10:J39))</f>
        <v>9</v>
      </c>
      <c r="J42" s="119"/>
    </row>
    <row r="43" spans="2:10" ht="16.5" thickBot="1" x14ac:dyDescent="0.3">
      <c r="B43" s="122" t="s">
        <v>38</v>
      </c>
      <c r="C43" s="123"/>
      <c r="D43" s="124">
        <f>IF(SUM(D10:D39)=0,"",D42/COUNTA(C10:C39))</f>
        <v>0.47058823529411764</v>
      </c>
      <c r="E43" s="125"/>
      <c r="G43" s="122" t="s">
        <v>38</v>
      </c>
      <c r="H43" s="123"/>
      <c r="I43" s="124">
        <f>IF(SUM(I10:I39)=0,"",I42/COUNTA(H10:H39))</f>
        <v>0.6</v>
      </c>
      <c r="J43" s="125"/>
    </row>
  </sheetData>
  <sheetProtection sheet="1" objects="1" scenarios="1"/>
  <mergeCells count="24">
    <mergeCell ref="B41:C41"/>
    <mergeCell ref="D40:E40"/>
    <mergeCell ref="B43:C43"/>
    <mergeCell ref="D43:E43"/>
    <mergeCell ref="B42:C42"/>
    <mergeCell ref="D42:E42"/>
    <mergeCell ref="I41:J41"/>
    <mergeCell ref="G41:H41"/>
    <mergeCell ref="D41:E41"/>
    <mergeCell ref="G43:H43"/>
    <mergeCell ref="I43:J43"/>
    <mergeCell ref="G42:H42"/>
    <mergeCell ref="I42:J42"/>
    <mergeCell ref="B1:J1"/>
    <mergeCell ref="B3:E3"/>
    <mergeCell ref="B2:J2"/>
    <mergeCell ref="G3:J3"/>
    <mergeCell ref="G40:H40"/>
    <mergeCell ref="I40:J40"/>
    <mergeCell ref="B7:E7"/>
    <mergeCell ref="G7:J7"/>
    <mergeCell ref="G8:J8"/>
    <mergeCell ref="B8:E8"/>
    <mergeCell ref="B40:C40"/>
  </mergeCells>
  <phoneticPr fontId="2" type="noConversion"/>
  <conditionalFormatting sqref="D10:D39">
    <cfRule type="cellIs" dxfId="42" priority="3" operator="greaterThanOrEqual">
      <formula>100</formula>
    </cfRule>
    <cfRule type="cellIs" dxfId="41" priority="4" operator="greaterThanOrEqual">
      <formula>50</formula>
    </cfRule>
  </conditionalFormatting>
  <conditionalFormatting sqref="I10:I39">
    <cfRule type="cellIs" dxfId="40" priority="1" operator="greaterThanOrEqual">
      <formula>100</formula>
    </cfRule>
    <cfRule type="cellIs" dxfId="39" priority="2" operator="greaterThanOrEqual">
      <formula>50</formula>
    </cfRule>
  </conditionalFormatting>
  <conditionalFormatting sqref="C10:C39 H10:H39">
    <cfRule type="expression" dxfId="38" priority="9" stopIfTrue="1">
      <formula>D10&gt;99</formula>
    </cfRule>
    <cfRule type="expression" dxfId="37" priority="10" stopIfTrue="1">
      <formula>D10&gt;49.9</formula>
    </cfRule>
  </conditionalFormatting>
  <conditionalFormatting sqref="B7:E7 G7:J7">
    <cfRule type="cellIs" dxfId="36" priority="11" stopIfTrue="1" operator="equal">
      <formula>"více 1. nebo 2. míst"</formula>
    </cfRule>
  </conditionalFormatting>
  <hyperlinks>
    <hyperlink ref="B2:J2" location="škola!B2" tooltip="proklik na buňku, ve které se termín zadává" display="škola!B2"/>
  </hyperlinks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J43"/>
  <sheetViews>
    <sheetView showGridLines="0" workbookViewId="0">
      <selection activeCell="L6" sqref="L6"/>
    </sheetView>
  </sheetViews>
  <sheetFormatPr defaultRowHeight="15.75" x14ac:dyDescent="0.25"/>
  <cols>
    <col min="1" max="1" width="5.7109375" customWidth="1"/>
    <col min="2" max="2" width="3.5703125" style="2" bestFit="1" customWidth="1"/>
    <col min="3" max="3" width="20.7109375" style="67" customWidth="1"/>
    <col min="4" max="4" width="7.28515625" style="2" customWidth="1"/>
    <col min="5" max="5" width="4.5703125" style="2" bestFit="1" customWidth="1"/>
    <col min="6" max="6" width="5.7109375" customWidth="1"/>
    <col min="7" max="7" width="3.5703125" style="2" bestFit="1" customWidth="1"/>
    <col min="8" max="8" width="20.7109375" style="67" customWidth="1"/>
    <col min="9" max="9" width="7.28515625" style="2" customWidth="1"/>
    <col min="10" max="10" width="4.5703125" style="2" bestFit="1" customWidth="1"/>
  </cols>
  <sheetData>
    <row r="1" spans="2:10" ht="25.5" x14ac:dyDescent="0.25">
      <c r="B1" s="107" t="s">
        <v>39</v>
      </c>
      <c r="C1" s="107"/>
      <c r="D1" s="107"/>
      <c r="E1" s="107"/>
      <c r="F1" s="107"/>
      <c r="G1" s="107"/>
      <c r="H1" s="107"/>
      <c r="I1" s="107"/>
      <c r="J1" s="107"/>
    </row>
    <row r="2" spans="2:10" ht="30" customHeight="1" thickBot="1" x14ac:dyDescent="0.3">
      <c r="B2" s="108" t="str">
        <f>škola!B2</f>
        <v>22. září 2022</v>
      </c>
      <c r="C2" s="121"/>
      <c r="D2" s="121"/>
      <c r="E2" s="121"/>
      <c r="F2" s="121"/>
      <c r="G2" s="121"/>
      <c r="H2" s="121"/>
      <c r="I2" s="121"/>
      <c r="J2" s="121"/>
    </row>
    <row r="3" spans="2:10" x14ac:dyDescent="0.25">
      <c r="B3" s="111" t="s">
        <v>42</v>
      </c>
      <c r="C3" s="112"/>
      <c r="D3" s="112"/>
      <c r="E3" s="113"/>
      <c r="G3" s="111" t="s">
        <v>43</v>
      </c>
      <c r="H3" s="112"/>
      <c r="I3" s="112"/>
      <c r="J3" s="113"/>
    </row>
    <row r="4" spans="2:10" x14ac:dyDescent="0.25">
      <c r="B4" s="35" t="s">
        <v>1</v>
      </c>
      <c r="C4" s="23" t="str">
        <f>IF(SUM(D10:D39)=0,"",INDEX(C10:C39,MATCH(1,E10:E39,0),1))</f>
        <v>Konečný Samuel</v>
      </c>
      <c r="D4" s="57">
        <f>IF(SUM(D10:D39)=0,"",INDEX(D10:D39,MATCH(1,E10:E39,0),1))</f>
        <v>395</v>
      </c>
      <c r="E4" s="4" t="str">
        <f>IF(SUM(D10:D39)=0,"","kg")</f>
        <v>kg</v>
      </c>
      <c r="G4" s="33" t="s">
        <v>1</v>
      </c>
      <c r="H4" s="23" t="str">
        <f>IF(SUM(I10:I39)=0,"",INDEX(H10:H39,MATCH(1,J10:J39,0),1))</f>
        <v>Staňa Marek</v>
      </c>
      <c r="I4" s="57">
        <f>IF(SUM(I10:I39)=0,"",INDEX(I10:I39,MATCH(1,J10:J39,0),1))</f>
        <v>252.2</v>
      </c>
      <c r="J4" s="4" t="str">
        <f>IF(SUM(I10:I39)=0,"","kg")</f>
        <v>kg</v>
      </c>
    </row>
    <row r="5" spans="2:10" x14ac:dyDescent="0.25">
      <c r="B5" s="35" t="s">
        <v>2</v>
      </c>
      <c r="C5" s="23" t="str">
        <f>IF(B7="",IF(COUNTA(D10:D39)&gt;1,INDEX(C10:C39,MATCH(2,E10:E39,0),1),""),"")</f>
        <v>Opavská Nella</v>
      </c>
      <c r="D5" s="57">
        <f>IF(B7="",IF(COUNTA(D10:D39)&gt;1,INDEX(D10:D39,MATCH(2,E10:E39,0),1),""),"")</f>
        <v>39</v>
      </c>
      <c r="E5" s="4" t="str">
        <f>IF(COUNTA(D10:D39)&gt;1,"kg","")</f>
        <v>kg</v>
      </c>
      <c r="G5" s="33" t="s">
        <v>2</v>
      </c>
      <c r="H5" s="23" t="str">
        <f>IF(G7="",IF(COUNTA(I10:I39)&gt;1,INDEX(H10:H39,MATCH(2,J10:J39,0),1),""),"")</f>
        <v>Zelinková Kateřina</v>
      </c>
      <c r="I5" s="57">
        <f>IF(G7="",IF(COUNTA(I10:I39)&gt;1,INDEX(I$10:I39,MATCH(2,J10:J39,0),1),""),"")</f>
        <v>102</v>
      </c>
      <c r="J5" s="4" t="str">
        <f>IF(COUNTA(I10:I39)&gt;1,"kg","")</f>
        <v>kg</v>
      </c>
    </row>
    <row r="6" spans="2:10" ht="16.5" thickBot="1" x14ac:dyDescent="0.3">
      <c r="B6" s="36" t="s">
        <v>3</v>
      </c>
      <c r="C6" s="24" t="str">
        <f>IF(B7="",IF(COUNTA(D10:D39)&gt;2,INDEX(C10:C39,MATCH(3,E10:E39,0),1),""),"")</f>
        <v>Bohůn Adam</v>
      </c>
      <c r="D6" s="58">
        <f>IF(B7="",IF(COUNTA(D10:D39)&gt;2,INDEX(D10:D39,MATCH(3,E10:E39,0),1),""),"")</f>
        <v>27</v>
      </c>
      <c r="E6" s="6" t="str">
        <f>IF(COUNTA(D10:D39)&gt;2,"kg","")</f>
        <v>kg</v>
      </c>
      <c r="G6" s="34" t="s">
        <v>3</v>
      </c>
      <c r="H6" s="24" t="str">
        <f>IF(G7="",IF(COUNTA(I10:I39)&gt;2,INDEX(H10:H39,MATCH(3,J10:J39,0),1),""),"")</f>
        <v>Zlomek Filip</v>
      </c>
      <c r="I6" s="58">
        <f>IF(G7="",IF(COUNTA(I10:I39)&gt;2,INDEX(I10:I39,MATCH(3,J10:J39,0),1),""),"")</f>
        <v>100</v>
      </c>
      <c r="J6" s="6" t="str">
        <f>IF(COUNTA(I10:I39)&gt;2,"kg","")</f>
        <v>kg</v>
      </c>
    </row>
    <row r="7" spans="2:10" ht="16.5" thickBot="1" x14ac:dyDescent="0.3">
      <c r="B7" s="120" t="str">
        <f>IF(OR(COUNTIF(E10:E39,1)&gt;1,COUNTIF(E10:E39,2)&gt;1),"více 1. nebo 2. míst","")</f>
        <v/>
      </c>
      <c r="C7" s="120"/>
      <c r="D7" s="120"/>
      <c r="E7" s="120"/>
      <c r="G7" s="120" t="str">
        <f>IF(OR(COUNTIF(J10:J39,1)&gt;1,COUNTIF(J10:J39,2)&gt;1),"více 1. nebo 2. míst","")</f>
        <v/>
      </c>
      <c r="H7" s="120"/>
      <c r="I7" s="120"/>
      <c r="J7" s="120"/>
    </row>
    <row r="8" spans="2:10" x14ac:dyDescent="0.25">
      <c r="B8" s="111" t="str">
        <f>B3</f>
        <v>5.A</v>
      </c>
      <c r="C8" s="112"/>
      <c r="D8" s="112"/>
      <c r="E8" s="113"/>
      <c r="G8" s="111" t="str">
        <f>G3</f>
        <v>5.B</v>
      </c>
      <c r="H8" s="112"/>
      <c r="I8" s="112"/>
      <c r="J8" s="113"/>
    </row>
    <row r="9" spans="2:10" x14ac:dyDescent="0.25">
      <c r="B9" s="7" t="s">
        <v>4</v>
      </c>
      <c r="C9" s="68" t="s">
        <v>5</v>
      </c>
      <c r="D9" s="8" t="s">
        <v>6</v>
      </c>
      <c r="E9" s="9" t="s">
        <v>7</v>
      </c>
      <c r="G9" s="7" t="s">
        <v>4</v>
      </c>
      <c r="H9" s="68" t="s">
        <v>5</v>
      </c>
      <c r="I9" s="8" t="s">
        <v>6</v>
      </c>
      <c r="J9" s="9" t="s">
        <v>7</v>
      </c>
    </row>
    <row r="10" spans="2:10" x14ac:dyDescent="0.25">
      <c r="B10" s="35" t="s">
        <v>1</v>
      </c>
      <c r="C10" s="75" t="s">
        <v>363</v>
      </c>
      <c r="D10" s="56"/>
      <c r="E10" s="10" t="str">
        <f t="shared" ref="E10:E39" si="0">IF(D10&gt;0,RANK(D10,$D$10:$D$39),"")</f>
        <v/>
      </c>
      <c r="G10" s="35" t="s">
        <v>1</v>
      </c>
      <c r="H10" s="75" t="s">
        <v>389</v>
      </c>
      <c r="I10" s="56"/>
      <c r="J10" s="10" t="str">
        <f t="shared" ref="J10:J39" si="1">IF(I10&gt;0,RANK(I10,$I$10:$I$39),"")</f>
        <v/>
      </c>
    </row>
    <row r="11" spans="2:10" x14ac:dyDescent="0.25">
      <c r="B11" s="35" t="s">
        <v>2</v>
      </c>
      <c r="C11" s="75" t="s">
        <v>361</v>
      </c>
      <c r="D11" s="56">
        <v>27</v>
      </c>
      <c r="E11" s="10">
        <f t="shared" si="0"/>
        <v>3</v>
      </c>
      <c r="G11" s="35" t="s">
        <v>2</v>
      </c>
      <c r="H11" s="75" t="s">
        <v>390</v>
      </c>
      <c r="I11" s="56">
        <v>2</v>
      </c>
      <c r="J11" s="10">
        <f t="shared" si="1"/>
        <v>14</v>
      </c>
    </row>
    <row r="12" spans="2:10" x14ac:dyDescent="0.25">
      <c r="B12" s="35" t="s">
        <v>3</v>
      </c>
      <c r="C12" s="75" t="s">
        <v>362</v>
      </c>
      <c r="D12" s="56">
        <v>16</v>
      </c>
      <c r="E12" s="10">
        <f t="shared" si="0"/>
        <v>7</v>
      </c>
      <c r="G12" s="35" t="s">
        <v>3</v>
      </c>
      <c r="H12" s="75" t="s">
        <v>392</v>
      </c>
      <c r="I12" s="56"/>
      <c r="J12" s="10" t="str">
        <f t="shared" si="1"/>
        <v/>
      </c>
    </row>
    <row r="13" spans="2:10" x14ac:dyDescent="0.25">
      <c r="B13" s="35" t="s">
        <v>8</v>
      </c>
      <c r="C13" s="75" t="s">
        <v>360</v>
      </c>
      <c r="D13" s="56">
        <v>5</v>
      </c>
      <c r="E13" s="10">
        <f t="shared" si="0"/>
        <v>12</v>
      </c>
      <c r="G13" s="35" t="s">
        <v>8</v>
      </c>
      <c r="H13" s="75" t="s">
        <v>393</v>
      </c>
      <c r="I13" s="56">
        <v>5.5</v>
      </c>
      <c r="J13" s="10">
        <f t="shared" si="1"/>
        <v>12</v>
      </c>
    </row>
    <row r="14" spans="2:10" x14ac:dyDescent="0.25">
      <c r="B14" s="35" t="s">
        <v>9</v>
      </c>
      <c r="C14" s="76" t="s">
        <v>373</v>
      </c>
      <c r="D14" s="56">
        <v>9.3000000000000007</v>
      </c>
      <c r="E14" s="10">
        <f t="shared" si="0"/>
        <v>11</v>
      </c>
      <c r="G14" s="35" t="s">
        <v>9</v>
      </c>
      <c r="H14" s="76" t="s">
        <v>391</v>
      </c>
      <c r="I14" s="56"/>
      <c r="J14" s="10" t="str">
        <f t="shared" si="1"/>
        <v/>
      </c>
    </row>
    <row r="15" spans="2:10" x14ac:dyDescent="0.25">
      <c r="B15" s="35" t="s">
        <v>10</v>
      </c>
      <c r="C15" s="75" t="s">
        <v>370</v>
      </c>
      <c r="D15" s="56">
        <v>4</v>
      </c>
      <c r="E15" s="10">
        <f t="shared" si="0"/>
        <v>13</v>
      </c>
      <c r="G15" s="35" t="s">
        <v>10</v>
      </c>
      <c r="H15" s="75" t="s">
        <v>386</v>
      </c>
      <c r="I15" s="56">
        <v>10</v>
      </c>
      <c r="J15" s="10">
        <f t="shared" si="1"/>
        <v>9</v>
      </c>
    </row>
    <row r="16" spans="2:10" x14ac:dyDescent="0.25">
      <c r="B16" s="35" t="s">
        <v>11</v>
      </c>
      <c r="C16" s="75" t="s">
        <v>368</v>
      </c>
      <c r="D16" s="56">
        <v>4</v>
      </c>
      <c r="E16" s="10">
        <f t="shared" si="0"/>
        <v>13</v>
      </c>
      <c r="G16" s="35" t="s">
        <v>11</v>
      </c>
      <c r="H16" s="75" t="s">
        <v>387</v>
      </c>
      <c r="I16" s="56">
        <v>6.2</v>
      </c>
      <c r="J16" s="10">
        <f t="shared" si="1"/>
        <v>10</v>
      </c>
    </row>
    <row r="17" spans="2:10" x14ac:dyDescent="0.25">
      <c r="B17" s="35" t="s">
        <v>12</v>
      </c>
      <c r="C17" s="75" t="s">
        <v>369</v>
      </c>
      <c r="D17" s="56">
        <v>395</v>
      </c>
      <c r="E17" s="10">
        <f t="shared" si="0"/>
        <v>1</v>
      </c>
      <c r="G17" s="35" t="s">
        <v>12</v>
      </c>
      <c r="H17" s="75" t="s">
        <v>384</v>
      </c>
      <c r="I17" s="56">
        <v>17.100000000000001</v>
      </c>
      <c r="J17" s="10">
        <f t="shared" si="1"/>
        <v>6</v>
      </c>
    </row>
    <row r="18" spans="2:10" x14ac:dyDescent="0.25">
      <c r="B18" s="35" t="s">
        <v>13</v>
      </c>
      <c r="C18" s="75" t="s">
        <v>366</v>
      </c>
      <c r="D18" s="56">
        <v>4</v>
      </c>
      <c r="E18" s="10">
        <f t="shared" si="0"/>
        <v>13</v>
      </c>
      <c r="G18" s="35" t="s">
        <v>13</v>
      </c>
      <c r="H18" s="75" t="s">
        <v>385</v>
      </c>
      <c r="I18" s="56">
        <v>30.5</v>
      </c>
      <c r="J18" s="10">
        <f t="shared" si="1"/>
        <v>5</v>
      </c>
    </row>
    <row r="19" spans="2:10" x14ac:dyDescent="0.25">
      <c r="B19" s="35" t="s">
        <v>14</v>
      </c>
      <c r="C19" s="75" t="s">
        <v>367</v>
      </c>
      <c r="D19" s="56">
        <v>4</v>
      </c>
      <c r="E19" s="10">
        <f t="shared" si="0"/>
        <v>13</v>
      </c>
      <c r="G19" s="35" t="s">
        <v>14</v>
      </c>
      <c r="H19" s="75" t="s">
        <v>382</v>
      </c>
      <c r="I19" s="56">
        <v>65</v>
      </c>
      <c r="J19" s="10">
        <f t="shared" si="1"/>
        <v>4</v>
      </c>
    </row>
    <row r="20" spans="2:10" x14ac:dyDescent="0.25">
      <c r="B20" s="35" t="s">
        <v>15</v>
      </c>
      <c r="C20" s="75" t="s">
        <v>372</v>
      </c>
      <c r="D20" s="56">
        <v>15</v>
      </c>
      <c r="E20" s="10">
        <f t="shared" si="0"/>
        <v>8</v>
      </c>
      <c r="G20" s="35" t="s">
        <v>15</v>
      </c>
      <c r="H20" s="75" t="s">
        <v>383</v>
      </c>
      <c r="I20" s="56">
        <v>5</v>
      </c>
      <c r="J20" s="10">
        <f t="shared" si="1"/>
        <v>13</v>
      </c>
    </row>
    <row r="21" spans="2:10" x14ac:dyDescent="0.25">
      <c r="B21" s="35" t="s">
        <v>16</v>
      </c>
      <c r="C21" s="75" t="s">
        <v>364</v>
      </c>
      <c r="D21" s="56">
        <v>39</v>
      </c>
      <c r="E21" s="10">
        <f t="shared" si="0"/>
        <v>2</v>
      </c>
      <c r="G21" s="35" t="s">
        <v>16</v>
      </c>
      <c r="H21" s="75" t="s">
        <v>380</v>
      </c>
      <c r="I21" s="56">
        <v>6</v>
      </c>
      <c r="J21" s="10">
        <f t="shared" si="1"/>
        <v>11</v>
      </c>
    </row>
    <row r="22" spans="2:10" x14ac:dyDescent="0.25">
      <c r="B22" s="35" t="s">
        <v>17</v>
      </c>
      <c r="C22" s="75" t="s">
        <v>365</v>
      </c>
      <c r="D22" s="56">
        <v>4</v>
      </c>
      <c r="E22" s="10">
        <f t="shared" si="0"/>
        <v>13</v>
      </c>
      <c r="G22" s="35" t="s">
        <v>17</v>
      </c>
      <c r="H22" s="75" t="s">
        <v>381</v>
      </c>
      <c r="I22" s="56">
        <v>11.8</v>
      </c>
      <c r="J22" s="10">
        <f t="shared" si="1"/>
        <v>8</v>
      </c>
    </row>
    <row r="23" spans="2:10" x14ac:dyDescent="0.25">
      <c r="B23" s="35" t="s">
        <v>18</v>
      </c>
      <c r="C23" s="75" t="s">
        <v>371</v>
      </c>
      <c r="D23" s="56">
        <v>4</v>
      </c>
      <c r="E23" s="10">
        <f t="shared" si="0"/>
        <v>13</v>
      </c>
      <c r="G23" s="35" t="s">
        <v>18</v>
      </c>
      <c r="H23" s="75" t="s">
        <v>388</v>
      </c>
      <c r="I23" s="56"/>
      <c r="J23" s="10" t="str">
        <f t="shared" si="1"/>
        <v/>
      </c>
    </row>
    <row r="24" spans="2:10" x14ac:dyDescent="0.25">
      <c r="B24" s="35" t="s">
        <v>19</v>
      </c>
      <c r="C24" s="75" t="s">
        <v>358</v>
      </c>
      <c r="D24" s="56">
        <v>15</v>
      </c>
      <c r="E24" s="10">
        <f t="shared" si="0"/>
        <v>8</v>
      </c>
      <c r="G24" s="35" t="s">
        <v>19</v>
      </c>
      <c r="H24" s="75" t="s">
        <v>379</v>
      </c>
      <c r="I24" s="56">
        <v>252.2</v>
      </c>
      <c r="J24" s="10">
        <f t="shared" si="1"/>
        <v>1</v>
      </c>
    </row>
    <row r="25" spans="2:10" x14ac:dyDescent="0.25">
      <c r="B25" s="35" t="s">
        <v>20</v>
      </c>
      <c r="C25" s="75" t="s">
        <v>359</v>
      </c>
      <c r="D25" s="56">
        <v>18</v>
      </c>
      <c r="E25" s="10">
        <f t="shared" si="0"/>
        <v>5</v>
      </c>
      <c r="G25" s="35" t="s">
        <v>20</v>
      </c>
      <c r="H25" s="75" t="s">
        <v>377</v>
      </c>
      <c r="I25" s="56"/>
      <c r="J25" s="10" t="str">
        <f t="shared" si="1"/>
        <v/>
      </c>
    </row>
    <row r="26" spans="2:10" x14ac:dyDescent="0.25">
      <c r="B26" s="35" t="s">
        <v>21</v>
      </c>
      <c r="C26" s="75" t="s">
        <v>356</v>
      </c>
      <c r="D26" s="56">
        <v>18</v>
      </c>
      <c r="E26" s="10">
        <f t="shared" si="0"/>
        <v>5</v>
      </c>
      <c r="G26" s="35" t="s">
        <v>21</v>
      </c>
      <c r="H26" s="75" t="s">
        <v>378</v>
      </c>
      <c r="I26" s="56"/>
      <c r="J26" s="10" t="str">
        <f t="shared" si="1"/>
        <v/>
      </c>
    </row>
    <row r="27" spans="2:10" x14ac:dyDescent="0.25">
      <c r="B27" s="35" t="s">
        <v>22</v>
      </c>
      <c r="C27" s="75" t="s">
        <v>357</v>
      </c>
      <c r="D27" s="56">
        <v>4</v>
      </c>
      <c r="E27" s="10">
        <f t="shared" si="0"/>
        <v>13</v>
      </c>
      <c r="G27" s="35" t="s">
        <v>22</v>
      </c>
      <c r="H27" s="75" t="s">
        <v>375</v>
      </c>
      <c r="I27" s="56">
        <v>16.8</v>
      </c>
      <c r="J27" s="10">
        <f t="shared" si="1"/>
        <v>7</v>
      </c>
    </row>
    <row r="28" spans="2:10" x14ac:dyDescent="0.25">
      <c r="B28" s="35" t="s">
        <v>23</v>
      </c>
      <c r="C28" s="75" t="s">
        <v>354</v>
      </c>
      <c r="D28" s="56">
        <v>10.5</v>
      </c>
      <c r="E28" s="10">
        <f t="shared" si="0"/>
        <v>10</v>
      </c>
      <c r="G28" s="35" t="s">
        <v>23</v>
      </c>
      <c r="H28" s="75" t="s">
        <v>376</v>
      </c>
      <c r="I28" s="56">
        <v>102</v>
      </c>
      <c r="J28" s="10">
        <f t="shared" si="1"/>
        <v>2</v>
      </c>
    </row>
    <row r="29" spans="2:10" x14ac:dyDescent="0.25">
      <c r="B29" s="35" t="s">
        <v>24</v>
      </c>
      <c r="C29" s="75" t="s">
        <v>355</v>
      </c>
      <c r="D29" s="56">
        <v>25.5</v>
      </c>
      <c r="E29" s="10">
        <f t="shared" si="0"/>
        <v>4</v>
      </c>
      <c r="G29" s="35" t="s">
        <v>24</v>
      </c>
      <c r="H29" s="75" t="s">
        <v>374</v>
      </c>
      <c r="I29" s="56">
        <v>100</v>
      </c>
      <c r="J29" s="10">
        <f t="shared" si="1"/>
        <v>3</v>
      </c>
    </row>
    <row r="30" spans="2:10" x14ac:dyDescent="0.25">
      <c r="B30" s="35" t="s">
        <v>25</v>
      </c>
      <c r="C30" s="51"/>
      <c r="D30" s="56"/>
      <c r="E30" s="10" t="str">
        <f t="shared" si="0"/>
        <v/>
      </c>
      <c r="G30" s="35" t="s">
        <v>25</v>
      </c>
      <c r="H30" s="51"/>
      <c r="I30" s="56"/>
      <c r="J30" s="10" t="str">
        <f t="shared" si="1"/>
        <v/>
      </c>
    </row>
    <row r="31" spans="2:10" x14ac:dyDescent="0.25">
      <c r="B31" s="35" t="s">
        <v>26</v>
      </c>
      <c r="C31" s="50"/>
      <c r="D31" s="56"/>
      <c r="E31" s="10" t="str">
        <f t="shared" si="0"/>
        <v/>
      </c>
      <c r="G31" s="35" t="s">
        <v>26</v>
      </c>
      <c r="H31" s="50"/>
      <c r="I31" s="56"/>
      <c r="J31" s="10" t="str">
        <f t="shared" si="1"/>
        <v/>
      </c>
    </row>
    <row r="32" spans="2:10" x14ac:dyDescent="0.25">
      <c r="B32" s="35" t="s">
        <v>27</v>
      </c>
      <c r="C32" s="50"/>
      <c r="D32" s="56"/>
      <c r="E32" s="10" t="str">
        <f t="shared" si="0"/>
        <v/>
      </c>
      <c r="G32" s="35" t="s">
        <v>27</v>
      </c>
      <c r="H32" s="50"/>
      <c r="I32" s="56"/>
      <c r="J32" s="10" t="str">
        <f t="shared" si="1"/>
        <v/>
      </c>
    </row>
    <row r="33" spans="2:10" x14ac:dyDescent="0.25">
      <c r="B33" s="35" t="s">
        <v>28</v>
      </c>
      <c r="C33" s="50"/>
      <c r="D33" s="56"/>
      <c r="E33" s="10" t="str">
        <f t="shared" si="0"/>
        <v/>
      </c>
      <c r="G33" s="35" t="s">
        <v>28</v>
      </c>
      <c r="H33" s="50"/>
      <c r="I33" s="56"/>
      <c r="J33" s="10" t="str">
        <f t="shared" si="1"/>
        <v/>
      </c>
    </row>
    <row r="34" spans="2:10" x14ac:dyDescent="0.25">
      <c r="B34" s="35" t="s">
        <v>29</v>
      </c>
      <c r="C34" s="50"/>
      <c r="D34" s="56"/>
      <c r="E34" s="10" t="str">
        <f t="shared" si="0"/>
        <v/>
      </c>
      <c r="G34" s="35" t="s">
        <v>29</v>
      </c>
      <c r="H34" s="50"/>
      <c r="I34" s="56"/>
      <c r="J34" s="10" t="str">
        <f t="shared" si="1"/>
        <v/>
      </c>
    </row>
    <row r="35" spans="2:10" x14ac:dyDescent="0.25">
      <c r="B35" s="35" t="s">
        <v>30</v>
      </c>
      <c r="C35" s="50"/>
      <c r="D35" s="56"/>
      <c r="E35" s="10" t="str">
        <f t="shared" si="0"/>
        <v/>
      </c>
      <c r="G35" s="35" t="s">
        <v>30</v>
      </c>
      <c r="H35" s="50"/>
      <c r="I35" s="56"/>
      <c r="J35" s="10" t="str">
        <f t="shared" si="1"/>
        <v/>
      </c>
    </row>
    <row r="36" spans="2:10" x14ac:dyDescent="0.25">
      <c r="B36" s="35" t="s">
        <v>31</v>
      </c>
      <c r="C36" s="50"/>
      <c r="D36" s="56"/>
      <c r="E36" s="10" t="str">
        <f t="shared" si="0"/>
        <v/>
      </c>
      <c r="G36" s="35" t="s">
        <v>31</v>
      </c>
      <c r="H36" s="50"/>
      <c r="I36" s="56"/>
      <c r="J36" s="10" t="str">
        <f t="shared" si="1"/>
        <v/>
      </c>
    </row>
    <row r="37" spans="2:10" x14ac:dyDescent="0.25">
      <c r="B37" s="35" t="s">
        <v>32</v>
      </c>
      <c r="C37" s="50"/>
      <c r="D37" s="56"/>
      <c r="E37" s="10" t="str">
        <f t="shared" si="0"/>
        <v/>
      </c>
      <c r="G37" s="35" t="s">
        <v>32</v>
      </c>
      <c r="H37" s="50"/>
      <c r="I37" s="56"/>
      <c r="J37" s="10" t="str">
        <f t="shared" si="1"/>
        <v/>
      </c>
    </row>
    <row r="38" spans="2:10" x14ac:dyDescent="0.25">
      <c r="B38" s="35" t="s">
        <v>33</v>
      </c>
      <c r="C38" s="50"/>
      <c r="D38" s="56"/>
      <c r="E38" s="10" t="str">
        <f t="shared" si="0"/>
        <v/>
      </c>
      <c r="G38" s="35" t="s">
        <v>33</v>
      </c>
      <c r="H38" s="50"/>
      <c r="I38" s="56"/>
      <c r="J38" s="10" t="str">
        <f t="shared" si="1"/>
        <v/>
      </c>
    </row>
    <row r="39" spans="2:10" x14ac:dyDescent="0.25">
      <c r="B39" s="35" t="s">
        <v>34</v>
      </c>
      <c r="C39" s="50"/>
      <c r="D39" s="56"/>
      <c r="E39" s="10" t="str">
        <f t="shared" si="0"/>
        <v/>
      </c>
      <c r="G39" s="35" t="s">
        <v>34</v>
      </c>
      <c r="H39" s="50"/>
      <c r="I39" s="56"/>
      <c r="J39" s="10" t="str">
        <f t="shared" si="1"/>
        <v/>
      </c>
    </row>
    <row r="40" spans="2:10" x14ac:dyDescent="0.25">
      <c r="B40" s="116" t="s">
        <v>36</v>
      </c>
      <c r="C40" s="117"/>
      <c r="D40" s="114">
        <f>IF(SUM(D10:D39)=0,"",SUM(D10:D39))</f>
        <v>621.29999999999995</v>
      </c>
      <c r="E40" s="115"/>
      <c r="G40" s="116" t="s">
        <v>36</v>
      </c>
      <c r="H40" s="117"/>
      <c r="I40" s="114">
        <f>IF(SUM(I10:I39)=0,"",SUM(I10:I39))</f>
        <v>630.1</v>
      </c>
      <c r="J40" s="115"/>
    </row>
    <row r="41" spans="2:10" x14ac:dyDescent="0.25">
      <c r="B41" s="116" t="s">
        <v>144</v>
      </c>
      <c r="C41" s="117"/>
      <c r="D41" s="114">
        <f>IF(SUM(D10:D39)=0,"",D40/COUNTA(C10:C39))</f>
        <v>31.064999999999998</v>
      </c>
      <c r="E41" s="115"/>
      <c r="G41" s="116" t="s">
        <v>144</v>
      </c>
      <c r="H41" s="117"/>
      <c r="I41" s="114">
        <f>IF(SUM(I10:I39)=0,"",I40/COUNTA(H10:H39))</f>
        <v>31.505000000000003</v>
      </c>
      <c r="J41" s="115"/>
    </row>
    <row r="42" spans="2:10" x14ac:dyDescent="0.25">
      <c r="B42" s="116" t="s">
        <v>37</v>
      </c>
      <c r="C42" s="117"/>
      <c r="D42" s="118">
        <f>IF(SUM(E10:E39)=0,"",COUNT(E10:E39))</f>
        <v>19</v>
      </c>
      <c r="E42" s="119"/>
      <c r="G42" s="116" t="s">
        <v>37</v>
      </c>
      <c r="H42" s="117"/>
      <c r="I42" s="118">
        <f>IF(SUM(J10:J39)=0,"",COUNT(J10:J39))</f>
        <v>14</v>
      </c>
      <c r="J42" s="119"/>
    </row>
    <row r="43" spans="2:10" ht="16.5" thickBot="1" x14ac:dyDescent="0.3">
      <c r="B43" s="122" t="s">
        <v>38</v>
      </c>
      <c r="C43" s="123"/>
      <c r="D43" s="124">
        <f>IF(SUM(D10:D39)=0,"",D42/COUNTA(C10:C39))</f>
        <v>0.95</v>
      </c>
      <c r="E43" s="125"/>
      <c r="G43" s="122" t="s">
        <v>38</v>
      </c>
      <c r="H43" s="123"/>
      <c r="I43" s="124">
        <f>IF(SUM(I10:I39)=0,"",I42/COUNTA(H10:H39))</f>
        <v>0.7</v>
      </c>
      <c r="J43" s="125"/>
    </row>
  </sheetData>
  <sheetProtection sheet="1" objects="1" scenarios="1"/>
  <mergeCells count="24">
    <mergeCell ref="B41:C41"/>
    <mergeCell ref="D40:E40"/>
    <mergeCell ref="B43:C43"/>
    <mergeCell ref="D43:E43"/>
    <mergeCell ref="B42:C42"/>
    <mergeCell ref="D42:E42"/>
    <mergeCell ref="I41:J41"/>
    <mergeCell ref="G41:H41"/>
    <mergeCell ref="D41:E41"/>
    <mergeCell ref="G43:H43"/>
    <mergeCell ref="I43:J43"/>
    <mergeCell ref="G42:H42"/>
    <mergeCell ref="I42:J42"/>
    <mergeCell ref="B1:J1"/>
    <mergeCell ref="B3:E3"/>
    <mergeCell ref="B2:J2"/>
    <mergeCell ref="G3:J3"/>
    <mergeCell ref="G40:H40"/>
    <mergeCell ref="I40:J40"/>
    <mergeCell ref="B7:E7"/>
    <mergeCell ref="G7:J7"/>
    <mergeCell ref="G8:J8"/>
    <mergeCell ref="B8:E8"/>
    <mergeCell ref="B40:C40"/>
  </mergeCells>
  <phoneticPr fontId="2" type="noConversion"/>
  <conditionalFormatting sqref="D10:D39">
    <cfRule type="cellIs" dxfId="35" priority="3" operator="greaterThanOrEqual">
      <formula>100</formula>
    </cfRule>
    <cfRule type="cellIs" dxfId="34" priority="4" operator="greaterThanOrEqual">
      <formula>50</formula>
    </cfRule>
  </conditionalFormatting>
  <conditionalFormatting sqref="I10:I39">
    <cfRule type="cellIs" dxfId="33" priority="1" operator="greaterThanOrEqual">
      <formula>100</formula>
    </cfRule>
    <cfRule type="cellIs" dxfId="32" priority="2" operator="greaterThanOrEqual">
      <formula>50</formula>
    </cfRule>
  </conditionalFormatting>
  <conditionalFormatting sqref="C10:C39 H10:H39">
    <cfRule type="expression" dxfId="31" priority="9" stopIfTrue="1">
      <formula>D10&gt;99</formula>
    </cfRule>
    <cfRule type="expression" dxfId="30" priority="10" stopIfTrue="1">
      <formula>D10&gt;49.9</formula>
    </cfRule>
  </conditionalFormatting>
  <conditionalFormatting sqref="B7:E7 G7:J7">
    <cfRule type="cellIs" dxfId="29" priority="11" stopIfTrue="1" operator="equal">
      <formula>"více 1. nebo 2. míst"</formula>
    </cfRule>
  </conditionalFormatting>
  <hyperlinks>
    <hyperlink ref="B2:J2" location="škola!B2" tooltip="proklik na buňku, ve které se termín zadává" display="škola!B2"/>
  </hyperlinks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B1:J43"/>
  <sheetViews>
    <sheetView showGridLines="0" workbookViewId="0">
      <selection activeCell="P11" sqref="P11"/>
    </sheetView>
  </sheetViews>
  <sheetFormatPr defaultRowHeight="15.75" x14ac:dyDescent="0.25"/>
  <cols>
    <col min="1" max="1" width="5.7109375" customWidth="1"/>
    <col min="2" max="2" width="3.5703125" style="2" bestFit="1" customWidth="1"/>
    <col min="3" max="3" width="20.7109375" style="67" customWidth="1"/>
    <col min="4" max="4" width="7.28515625" style="2" customWidth="1"/>
    <col min="5" max="5" width="4.5703125" style="2" bestFit="1" customWidth="1"/>
    <col min="6" max="6" width="5.7109375" customWidth="1"/>
    <col min="7" max="7" width="3.5703125" style="2" bestFit="1" customWidth="1"/>
    <col min="8" max="8" width="20.7109375" style="67" customWidth="1"/>
    <col min="9" max="9" width="7.28515625" style="2" customWidth="1"/>
    <col min="10" max="10" width="4.5703125" style="2" bestFit="1" customWidth="1"/>
  </cols>
  <sheetData>
    <row r="1" spans="2:10" ht="25.5" x14ac:dyDescent="0.25">
      <c r="B1" s="107" t="s">
        <v>39</v>
      </c>
      <c r="C1" s="107"/>
      <c r="D1" s="107"/>
      <c r="E1" s="107"/>
      <c r="F1" s="107"/>
      <c r="G1" s="107"/>
      <c r="H1" s="107"/>
      <c r="I1" s="107"/>
      <c r="J1" s="107"/>
    </row>
    <row r="2" spans="2:10" ht="30" customHeight="1" thickBot="1" x14ac:dyDescent="0.3">
      <c r="B2" s="108" t="str">
        <f>škola!B2</f>
        <v>22. září 2022</v>
      </c>
      <c r="C2" s="121"/>
      <c r="D2" s="121"/>
      <c r="E2" s="121"/>
      <c r="F2" s="121"/>
      <c r="G2" s="121"/>
      <c r="H2" s="121"/>
      <c r="I2" s="121"/>
      <c r="J2" s="121"/>
    </row>
    <row r="3" spans="2:10" x14ac:dyDescent="0.25">
      <c r="B3" s="111" t="s">
        <v>44</v>
      </c>
      <c r="C3" s="112"/>
      <c r="D3" s="112"/>
      <c r="E3" s="113"/>
      <c r="G3" s="111" t="s">
        <v>45</v>
      </c>
      <c r="H3" s="112"/>
      <c r="I3" s="112"/>
      <c r="J3" s="113"/>
    </row>
    <row r="4" spans="2:10" x14ac:dyDescent="0.25">
      <c r="B4" s="35" t="s">
        <v>1</v>
      </c>
      <c r="C4" s="23" t="str">
        <f>IF(SUM(D10:D39)=0,"",INDEX(C10:C39,MATCH(1,E10:E39,0),1))</f>
        <v>Červenka Vladislav</v>
      </c>
      <c r="D4" s="57">
        <f>IF(SUM(D10:D39)=0,"",INDEX(D10:D39,MATCH(1,E10:E39,0),1))</f>
        <v>63</v>
      </c>
      <c r="E4" s="4" t="str">
        <f>IF(SUM(D10:D39)=0,"","kg")</f>
        <v>kg</v>
      </c>
      <c r="G4" s="33" t="s">
        <v>1</v>
      </c>
      <c r="H4" s="23" t="str">
        <f>IF(SUM(I10:I39)=0,"",INDEX(H10:H39,MATCH(1,J10:J39,0),1))</f>
        <v>Řezáč Maxim</v>
      </c>
      <c r="I4" s="57">
        <f>IF(SUM(I10:I39)=0,"",INDEX(I10:I39,MATCH(1,J10:J39,0),1))</f>
        <v>562</v>
      </c>
      <c r="J4" s="4" t="str">
        <f>IF(SUM(I10:I39)=0,"","kg")</f>
        <v>kg</v>
      </c>
    </row>
    <row r="5" spans="2:10" x14ac:dyDescent="0.25">
      <c r="B5" s="35" t="s">
        <v>2</v>
      </c>
      <c r="C5" s="23" t="str">
        <f>IF(B7="",IF(COUNTA(D10:D39)&gt;1,INDEX(C10:C39,MATCH(2,E10:E39,0),1),""),"")</f>
        <v>Vodičková Barbora</v>
      </c>
      <c r="D5" s="57">
        <f>IF(B7="",IF(COUNTA(D10:D39)&gt;1,INDEX(D10:D39,MATCH(2,E10:E39,0),1),""),"")</f>
        <v>39</v>
      </c>
      <c r="E5" s="4" t="str">
        <f>IF(COUNTA(D10:D39)&gt;1,"kg","")</f>
        <v>kg</v>
      </c>
      <c r="G5" s="33" t="s">
        <v>2</v>
      </c>
      <c r="H5" s="23" t="str">
        <f>IF(G7="",IF(COUNTA(I10:I39)&gt;1,INDEX(H10:H39,MATCH(2,J10:J39,0),1),""),"")</f>
        <v>Lekavý Pavel</v>
      </c>
      <c r="I5" s="57">
        <f>IF(G7="",IF(COUNTA(I10:I39)&gt;1,INDEX(I$10:I39,MATCH(2,J10:J39,0),1),""),"")</f>
        <v>180</v>
      </c>
      <c r="J5" s="4" t="str">
        <f>IF(COUNTA(I10:I39)&gt;1,"kg","")</f>
        <v>kg</v>
      </c>
    </row>
    <row r="6" spans="2:10" ht="16.5" thickBot="1" x14ac:dyDescent="0.3">
      <c r="B6" s="36" t="s">
        <v>3</v>
      </c>
      <c r="C6" s="24" t="str">
        <f>IF(B7="",IF(COUNTA(D10:D39)&gt;2,INDEX(C10:C39,MATCH(3,E10:E39,0),1),""),"")</f>
        <v>Straka Matěj</v>
      </c>
      <c r="D6" s="58">
        <f>IF(B7="",IF(COUNTA(D10:D39)&gt;2,INDEX(D10:D39,MATCH(3,E10:E39,0),1),""),"")</f>
        <v>35.799999999999997</v>
      </c>
      <c r="E6" s="6" t="str">
        <f>IF(COUNTA(D10:D39)&gt;2,"kg","")</f>
        <v>kg</v>
      </c>
      <c r="G6" s="34" t="s">
        <v>3</v>
      </c>
      <c r="H6" s="24" t="str">
        <f>IF(G7="",IF(COUNTA(I10:I39)&gt;2,INDEX(H10:H39,MATCH(3,J10:J39,0),1),""),"")</f>
        <v>Čapka Martin</v>
      </c>
      <c r="I6" s="58">
        <f>IF(G7="",IF(COUNTA(I10:I39)&gt;2,INDEX(I10:I39,MATCH(3,J10:J39,0),1),""),"")</f>
        <v>52</v>
      </c>
      <c r="J6" s="6" t="str">
        <f>IF(COUNTA(I10:I39)&gt;2,"kg","")</f>
        <v>kg</v>
      </c>
    </row>
    <row r="7" spans="2:10" ht="16.5" thickBot="1" x14ac:dyDescent="0.3">
      <c r="B7" s="120" t="str">
        <f>IF(OR(COUNTIF(E10:E39,1)&gt;1,COUNTIF(E10:E39,2)&gt;1),"více 1. nebo 2. míst","")</f>
        <v/>
      </c>
      <c r="C7" s="120"/>
      <c r="D7" s="120"/>
      <c r="E7" s="120"/>
      <c r="G7" s="120" t="str">
        <f>IF(OR(COUNTIF(J10:J39,1)&gt;1,COUNTIF(J10:J39,2)&gt;1),"více 1. nebo 2. míst","")</f>
        <v/>
      </c>
      <c r="H7" s="120"/>
      <c r="I7" s="120"/>
      <c r="J7" s="120"/>
    </row>
    <row r="8" spans="2:10" x14ac:dyDescent="0.25">
      <c r="B8" s="111" t="str">
        <f>B3</f>
        <v>6.A</v>
      </c>
      <c r="C8" s="112"/>
      <c r="D8" s="112"/>
      <c r="E8" s="113"/>
      <c r="G8" s="111" t="str">
        <f>G3</f>
        <v>6.B</v>
      </c>
      <c r="H8" s="112"/>
      <c r="I8" s="112"/>
      <c r="J8" s="113"/>
    </row>
    <row r="9" spans="2:10" x14ac:dyDescent="0.25">
      <c r="B9" s="7" t="s">
        <v>4</v>
      </c>
      <c r="C9" s="68" t="s">
        <v>5</v>
      </c>
      <c r="D9" s="8" t="s">
        <v>6</v>
      </c>
      <c r="E9" s="9" t="s">
        <v>7</v>
      </c>
      <c r="G9" s="7" t="s">
        <v>4</v>
      </c>
      <c r="H9" s="68" t="s">
        <v>5</v>
      </c>
      <c r="I9" s="8" t="s">
        <v>6</v>
      </c>
      <c r="J9" s="9" t="s">
        <v>7</v>
      </c>
    </row>
    <row r="10" spans="2:10" x14ac:dyDescent="0.25">
      <c r="B10" s="35" t="s">
        <v>1</v>
      </c>
      <c r="C10" s="69" t="s">
        <v>195</v>
      </c>
      <c r="D10" s="56"/>
      <c r="E10" s="10" t="str">
        <f t="shared" ref="E10:E39" si="0">IF(D10&gt;0,RANK(D10,$D$10:$D$39),"")</f>
        <v/>
      </c>
      <c r="G10" s="35" t="s">
        <v>1</v>
      </c>
      <c r="H10" s="69" t="s">
        <v>217</v>
      </c>
      <c r="I10" s="56"/>
      <c r="J10" s="10" t="str">
        <f t="shared" ref="J10:J39" si="1">IF(I10&gt;0,RANK(I10,$I$10:$I$39),"")</f>
        <v/>
      </c>
    </row>
    <row r="11" spans="2:10" x14ac:dyDescent="0.25">
      <c r="B11" s="35" t="s">
        <v>2</v>
      </c>
      <c r="C11" s="69" t="s">
        <v>196</v>
      </c>
      <c r="D11" s="56"/>
      <c r="E11" s="10" t="str">
        <f t="shared" si="0"/>
        <v/>
      </c>
      <c r="G11" s="35" t="s">
        <v>2</v>
      </c>
      <c r="H11" s="69" t="s">
        <v>218</v>
      </c>
      <c r="I11" s="56">
        <v>15.5</v>
      </c>
      <c r="J11" s="10">
        <f t="shared" si="1"/>
        <v>5</v>
      </c>
    </row>
    <row r="12" spans="2:10" x14ac:dyDescent="0.25">
      <c r="B12" s="35" t="s">
        <v>3</v>
      </c>
      <c r="C12" s="69" t="s">
        <v>197</v>
      </c>
      <c r="D12" s="56">
        <v>13</v>
      </c>
      <c r="E12" s="10">
        <f t="shared" si="0"/>
        <v>6</v>
      </c>
      <c r="G12" s="35" t="s">
        <v>3</v>
      </c>
      <c r="H12" s="69" t="s">
        <v>219</v>
      </c>
      <c r="I12" s="56">
        <v>52</v>
      </c>
      <c r="J12" s="10">
        <f t="shared" si="1"/>
        <v>3</v>
      </c>
    </row>
    <row r="13" spans="2:10" x14ac:dyDescent="0.25">
      <c r="B13" s="35" t="s">
        <v>8</v>
      </c>
      <c r="C13" s="69" t="s">
        <v>198</v>
      </c>
      <c r="D13" s="56">
        <v>63</v>
      </c>
      <c r="E13" s="10">
        <f t="shared" si="0"/>
        <v>1</v>
      </c>
      <c r="G13" s="35" t="s">
        <v>8</v>
      </c>
      <c r="H13" s="69" t="s">
        <v>220</v>
      </c>
      <c r="I13" s="56"/>
      <c r="J13" s="10" t="str">
        <f t="shared" si="1"/>
        <v/>
      </c>
    </row>
    <row r="14" spans="2:10" x14ac:dyDescent="0.25">
      <c r="B14" s="35" t="s">
        <v>9</v>
      </c>
      <c r="C14" s="69" t="s">
        <v>199</v>
      </c>
      <c r="D14" s="56">
        <v>20</v>
      </c>
      <c r="E14" s="10">
        <f t="shared" si="0"/>
        <v>4</v>
      </c>
      <c r="G14" s="35" t="s">
        <v>9</v>
      </c>
      <c r="H14" s="69" t="s">
        <v>221</v>
      </c>
      <c r="I14" s="56"/>
      <c r="J14" s="10" t="str">
        <f t="shared" si="1"/>
        <v/>
      </c>
    </row>
    <row r="15" spans="2:10" x14ac:dyDescent="0.25">
      <c r="B15" s="35" t="s">
        <v>10</v>
      </c>
      <c r="C15" s="69" t="s">
        <v>200</v>
      </c>
      <c r="D15" s="56">
        <v>8</v>
      </c>
      <c r="E15" s="10">
        <f t="shared" si="0"/>
        <v>8</v>
      </c>
      <c r="G15" s="35" t="s">
        <v>10</v>
      </c>
      <c r="H15" s="69" t="s">
        <v>222</v>
      </c>
      <c r="I15" s="56"/>
      <c r="J15" s="10" t="str">
        <f t="shared" si="1"/>
        <v/>
      </c>
    </row>
    <row r="16" spans="2:10" x14ac:dyDescent="0.25">
      <c r="B16" s="35" t="s">
        <v>11</v>
      </c>
      <c r="C16" s="69" t="s">
        <v>201</v>
      </c>
      <c r="D16" s="56"/>
      <c r="E16" s="10" t="str">
        <f t="shared" si="0"/>
        <v/>
      </c>
      <c r="G16" s="35" t="s">
        <v>11</v>
      </c>
      <c r="H16" s="69" t="s">
        <v>223</v>
      </c>
      <c r="I16" s="56"/>
      <c r="J16" s="10" t="str">
        <f t="shared" si="1"/>
        <v/>
      </c>
    </row>
    <row r="17" spans="2:10" x14ac:dyDescent="0.25">
      <c r="B17" s="35" t="s">
        <v>12</v>
      </c>
      <c r="C17" s="69" t="s">
        <v>202</v>
      </c>
      <c r="D17" s="56"/>
      <c r="E17" s="10" t="str">
        <f t="shared" si="0"/>
        <v/>
      </c>
      <c r="G17" s="35" t="s">
        <v>12</v>
      </c>
      <c r="H17" s="69" t="s">
        <v>224</v>
      </c>
      <c r="I17" s="56"/>
      <c r="J17" s="10" t="str">
        <f t="shared" si="1"/>
        <v/>
      </c>
    </row>
    <row r="18" spans="2:10" x14ac:dyDescent="0.25">
      <c r="B18" s="35" t="s">
        <v>13</v>
      </c>
      <c r="C18" s="69" t="s">
        <v>203</v>
      </c>
      <c r="D18" s="56">
        <v>7</v>
      </c>
      <c r="E18" s="10">
        <f t="shared" si="0"/>
        <v>9</v>
      </c>
      <c r="G18" s="35" t="s">
        <v>13</v>
      </c>
      <c r="H18" s="69" t="s">
        <v>225</v>
      </c>
      <c r="I18" s="56"/>
      <c r="J18" s="10" t="str">
        <f t="shared" si="1"/>
        <v/>
      </c>
    </row>
    <row r="19" spans="2:10" x14ac:dyDescent="0.25">
      <c r="B19" s="35" t="s">
        <v>14</v>
      </c>
      <c r="C19" s="69" t="s">
        <v>204</v>
      </c>
      <c r="D19" s="56"/>
      <c r="E19" s="10" t="str">
        <f t="shared" si="0"/>
        <v/>
      </c>
      <c r="G19" s="35" t="s">
        <v>14</v>
      </c>
      <c r="H19" s="69" t="s">
        <v>226</v>
      </c>
      <c r="I19" s="56">
        <v>9.5</v>
      </c>
      <c r="J19" s="10">
        <f t="shared" si="1"/>
        <v>6</v>
      </c>
    </row>
    <row r="20" spans="2:10" x14ac:dyDescent="0.25">
      <c r="B20" s="35" t="s">
        <v>15</v>
      </c>
      <c r="C20" s="69" t="s">
        <v>205</v>
      </c>
      <c r="D20" s="56"/>
      <c r="E20" s="10" t="str">
        <f t="shared" si="0"/>
        <v/>
      </c>
      <c r="G20" s="35" t="s">
        <v>15</v>
      </c>
      <c r="H20" s="69" t="s">
        <v>227</v>
      </c>
      <c r="I20" s="56"/>
      <c r="J20" s="10" t="str">
        <f t="shared" si="1"/>
        <v/>
      </c>
    </row>
    <row r="21" spans="2:10" x14ac:dyDescent="0.25">
      <c r="B21" s="35" t="s">
        <v>16</v>
      </c>
      <c r="C21" s="69" t="s">
        <v>206</v>
      </c>
      <c r="D21" s="56"/>
      <c r="E21" s="10" t="str">
        <f t="shared" si="0"/>
        <v/>
      </c>
      <c r="G21" s="35" t="s">
        <v>16</v>
      </c>
      <c r="H21" s="69" t="s">
        <v>228</v>
      </c>
      <c r="I21" s="56">
        <v>180</v>
      </c>
      <c r="J21" s="10">
        <f t="shared" si="1"/>
        <v>2</v>
      </c>
    </row>
    <row r="22" spans="2:10" x14ac:dyDescent="0.25">
      <c r="B22" s="35" t="s">
        <v>17</v>
      </c>
      <c r="C22" s="69" t="s">
        <v>207</v>
      </c>
      <c r="D22" s="56"/>
      <c r="E22" s="10" t="str">
        <f t="shared" si="0"/>
        <v/>
      </c>
      <c r="G22" s="35" t="s">
        <v>17</v>
      </c>
      <c r="H22" s="69" t="s">
        <v>229</v>
      </c>
      <c r="I22" s="56"/>
      <c r="J22" s="10" t="str">
        <f t="shared" si="1"/>
        <v/>
      </c>
    </row>
    <row r="23" spans="2:10" x14ac:dyDescent="0.25">
      <c r="B23" s="35" t="s">
        <v>18</v>
      </c>
      <c r="C23" s="69" t="s">
        <v>208</v>
      </c>
      <c r="D23" s="56">
        <v>15.5</v>
      </c>
      <c r="E23" s="10">
        <f t="shared" si="0"/>
        <v>5</v>
      </c>
      <c r="G23" s="35" t="s">
        <v>18</v>
      </c>
      <c r="H23" s="69" t="s">
        <v>230</v>
      </c>
      <c r="I23" s="56"/>
      <c r="J23" s="10" t="str">
        <f t="shared" si="1"/>
        <v/>
      </c>
    </row>
    <row r="24" spans="2:10" x14ac:dyDescent="0.25">
      <c r="B24" s="35" t="s">
        <v>19</v>
      </c>
      <c r="C24" s="69" t="s">
        <v>209</v>
      </c>
      <c r="D24" s="56"/>
      <c r="E24" s="10" t="str">
        <f t="shared" si="0"/>
        <v/>
      </c>
      <c r="G24" s="35" t="s">
        <v>19</v>
      </c>
      <c r="H24" s="69" t="s">
        <v>231</v>
      </c>
      <c r="I24" s="56"/>
      <c r="J24" s="10" t="str">
        <f t="shared" si="1"/>
        <v/>
      </c>
    </row>
    <row r="25" spans="2:10" x14ac:dyDescent="0.25">
      <c r="B25" s="35" t="s">
        <v>20</v>
      </c>
      <c r="C25" s="69" t="s">
        <v>210</v>
      </c>
      <c r="D25" s="56">
        <v>7</v>
      </c>
      <c r="E25" s="10">
        <f t="shared" si="0"/>
        <v>9</v>
      </c>
      <c r="G25" s="35" t="s">
        <v>20</v>
      </c>
      <c r="H25" s="69" t="s">
        <v>232</v>
      </c>
      <c r="I25" s="56"/>
      <c r="J25" s="10" t="str">
        <f t="shared" si="1"/>
        <v/>
      </c>
    </row>
    <row r="26" spans="2:10" x14ac:dyDescent="0.25">
      <c r="B26" s="35" t="s">
        <v>21</v>
      </c>
      <c r="C26" s="69" t="s">
        <v>211</v>
      </c>
      <c r="D26" s="56">
        <v>10</v>
      </c>
      <c r="E26" s="10">
        <f t="shared" si="0"/>
        <v>7</v>
      </c>
      <c r="G26" s="35" t="s">
        <v>21</v>
      </c>
      <c r="H26" s="69" t="s">
        <v>233</v>
      </c>
      <c r="I26" s="56"/>
      <c r="J26" s="10" t="str">
        <f t="shared" si="1"/>
        <v/>
      </c>
    </row>
    <row r="27" spans="2:10" x14ac:dyDescent="0.25">
      <c r="B27" s="35" t="s">
        <v>22</v>
      </c>
      <c r="C27" s="69" t="s">
        <v>212</v>
      </c>
      <c r="D27" s="56">
        <v>35.799999999999997</v>
      </c>
      <c r="E27" s="10">
        <f t="shared" si="0"/>
        <v>3</v>
      </c>
      <c r="G27" s="35" t="s">
        <v>22</v>
      </c>
      <c r="H27" s="69" t="s">
        <v>234</v>
      </c>
      <c r="I27" s="56"/>
      <c r="J27" s="10" t="str">
        <f t="shared" si="1"/>
        <v/>
      </c>
    </row>
    <row r="28" spans="2:10" x14ac:dyDescent="0.25">
      <c r="B28" s="35" t="s">
        <v>23</v>
      </c>
      <c r="C28" s="69" t="s">
        <v>213</v>
      </c>
      <c r="D28" s="56"/>
      <c r="E28" s="10" t="str">
        <f t="shared" si="0"/>
        <v/>
      </c>
      <c r="G28" s="35" t="s">
        <v>23</v>
      </c>
      <c r="H28" s="69" t="s">
        <v>235</v>
      </c>
      <c r="I28" s="56"/>
      <c r="J28" s="10" t="str">
        <f t="shared" si="1"/>
        <v/>
      </c>
    </row>
    <row r="29" spans="2:10" x14ac:dyDescent="0.25">
      <c r="B29" s="35" t="s">
        <v>24</v>
      </c>
      <c r="C29" s="69" t="s">
        <v>214</v>
      </c>
      <c r="D29" s="56"/>
      <c r="E29" s="10" t="str">
        <f t="shared" si="0"/>
        <v/>
      </c>
      <c r="G29" s="35" t="s">
        <v>24</v>
      </c>
      <c r="H29" s="69" t="s">
        <v>236</v>
      </c>
      <c r="I29" s="56">
        <v>562</v>
      </c>
      <c r="J29" s="10">
        <f t="shared" si="1"/>
        <v>1</v>
      </c>
    </row>
    <row r="30" spans="2:10" x14ac:dyDescent="0.25">
      <c r="B30" s="35" t="s">
        <v>25</v>
      </c>
      <c r="C30" s="69" t="s">
        <v>215</v>
      </c>
      <c r="D30" s="56">
        <v>39</v>
      </c>
      <c r="E30" s="10">
        <f t="shared" si="0"/>
        <v>2</v>
      </c>
      <c r="G30" s="35" t="s">
        <v>25</v>
      </c>
      <c r="H30" s="69" t="s">
        <v>237</v>
      </c>
      <c r="I30" s="56">
        <v>16</v>
      </c>
      <c r="J30" s="10">
        <f t="shared" si="1"/>
        <v>4</v>
      </c>
    </row>
    <row r="31" spans="2:10" x14ac:dyDescent="0.25">
      <c r="B31" s="35" t="s">
        <v>26</v>
      </c>
      <c r="C31" s="69" t="s">
        <v>216</v>
      </c>
      <c r="D31" s="56"/>
      <c r="E31" s="10" t="str">
        <f t="shared" si="0"/>
        <v/>
      </c>
      <c r="G31" s="35" t="s">
        <v>26</v>
      </c>
      <c r="H31" s="69" t="s">
        <v>238</v>
      </c>
      <c r="I31" s="56"/>
      <c r="J31" s="10" t="str">
        <f t="shared" si="1"/>
        <v/>
      </c>
    </row>
    <row r="32" spans="2:10" x14ac:dyDescent="0.25">
      <c r="B32" s="35" t="s">
        <v>27</v>
      </c>
      <c r="C32" s="50"/>
      <c r="D32" s="56"/>
      <c r="E32" s="10" t="str">
        <f t="shared" si="0"/>
        <v/>
      </c>
      <c r="G32" s="35" t="s">
        <v>27</v>
      </c>
      <c r="H32" s="50"/>
      <c r="I32" s="56"/>
      <c r="J32" s="10" t="str">
        <f t="shared" si="1"/>
        <v/>
      </c>
    </row>
    <row r="33" spans="2:10" x14ac:dyDescent="0.25">
      <c r="B33" s="35" t="s">
        <v>28</v>
      </c>
      <c r="C33" s="50"/>
      <c r="D33" s="56"/>
      <c r="E33" s="10" t="str">
        <f t="shared" si="0"/>
        <v/>
      </c>
      <c r="G33" s="35" t="s">
        <v>28</v>
      </c>
      <c r="H33" s="50"/>
      <c r="I33" s="56"/>
      <c r="J33" s="10" t="str">
        <f t="shared" si="1"/>
        <v/>
      </c>
    </row>
    <row r="34" spans="2:10" x14ac:dyDescent="0.25">
      <c r="B34" s="35" t="s">
        <v>29</v>
      </c>
      <c r="C34" s="50"/>
      <c r="D34" s="56"/>
      <c r="E34" s="10" t="str">
        <f t="shared" si="0"/>
        <v/>
      </c>
      <c r="G34" s="35" t="s">
        <v>29</v>
      </c>
      <c r="H34" s="50"/>
      <c r="I34" s="56"/>
      <c r="J34" s="10" t="str">
        <f t="shared" si="1"/>
        <v/>
      </c>
    </row>
    <row r="35" spans="2:10" x14ac:dyDescent="0.25">
      <c r="B35" s="35" t="s">
        <v>30</v>
      </c>
      <c r="C35" s="50"/>
      <c r="D35" s="56"/>
      <c r="E35" s="10" t="str">
        <f t="shared" si="0"/>
        <v/>
      </c>
      <c r="G35" s="35" t="s">
        <v>30</v>
      </c>
      <c r="H35" s="50"/>
      <c r="I35" s="56"/>
      <c r="J35" s="10" t="str">
        <f t="shared" si="1"/>
        <v/>
      </c>
    </row>
    <row r="36" spans="2:10" x14ac:dyDescent="0.25">
      <c r="B36" s="35" t="s">
        <v>31</v>
      </c>
      <c r="C36" s="50"/>
      <c r="D36" s="56"/>
      <c r="E36" s="10" t="str">
        <f t="shared" si="0"/>
        <v/>
      </c>
      <c r="G36" s="35" t="s">
        <v>31</v>
      </c>
      <c r="H36" s="50"/>
      <c r="I36" s="56"/>
      <c r="J36" s="10" t="str">
        <f t="shared" si="1"/>
        <v/>
      </c>
    </row>
    <row r="37" spans="2:10" x14ac:dyDescent="0.25">
      <c r="B37" s="35" t="s">
        <v>32</v>
      </c>
      <c r="C37" s="50"/>
      <c r="D37" s="56"/>
      <c r="E37" s="10" t="str">
        <f t="shared" si="0"/>
        <v/>
      </c>
      <c r="G37" s="35" t="s">
        <v>32</v>
      </c>
      <c r="H37" s="50"/>
      <c r="I37" s="56"/>
      <c r="J37" s="10" t="str">
        <f t="shared" si="1"/>
        <v/>
      </c>
    </row>
    <row r="38" spans="2:10" x14ac:dyDescent="0.25">
      <c r="B38" s="35" t="s">
        <v>33</v>
      </c>
      <c r="C38" s="50"/>
      <c r="D38" s="56"/>
      <c r="E38" s="10" t="str">
        <f t="shared" si="0"/>
        <v/>
      </c>
      <c r="G38" s="35" t="s">
        <v>33</v>
      </c>
      <c r="H38" s="50"/>
      <c r="I38" s="56"/>
      <c r="J38" s="10" t="str">
        <f t="shared" si="1"/>
        <v/>
      </c>
    </row>
    <row r="39" spans="2:10" x14ac:dyDescent="0.25">
      <c r="B39" s="35" t="s">
        <v>34</v>
      </c>
      <c r="C39" s="50"/>
      <c r="D39" s="56"/>
      <c r="E39" s="10" t="str">
        <f t="shared" si="0"/>
        <v/>
      </c>
      <c r="G39" s="35" t="s">
        <v>34</v>
      </c>
      <c r="H39" s="50"/>
      <c r="I39" s="56"/>
      <c r="J39" s="10" t="str">
        <f t="shared" si="1"/>
        <v/>
      </c>
    </row>
    <row r="40" spans="2:10" x14ac:dyDescent="0.25">
      <c r="B40" s="116" t="s">
        <v>36</v>
      </c>
      <c r="C40" s="117"/>
      <c r="D40" s="114">
        <f>IF(SUM(D10:D39)=0,"",SUM(D10:D39))</f>
        <v>218.3</v>
      </c>
      <c r="E40" s="115"/>
      <c r="G40" s="116" t="s">
        <v>36</v>
      </c>
      <c r="H40" s="117"/>
      <c r="I40" s="114">
        <f>IF(SUM(I10:I39)=0,"",SUM(I10:I39))</f>
        <v>835</v>
      </c>
      <c r="J40" s="115"/>
    </row>
    <row r="41" spans="2:10" x14ac:dyDescent="0.25">
      <c r="B41" s="116" t="s">
        <v>144</v>
      </c>
      <c r="C41" s="117"/>
      <c r="D41" s="114">
        <f>IF(SUM(D10:D39)=0,"",D40/COUNTA(C10:C39))</f>
        <v>9.9227272727272737</v>
      </c>
      <c r="E41" s="115"/>
      <c r="G41" s="116" t="s">
        <v>144</v>
      </c>
      <c r="H41" s="117"/>
      <c r="I41" s="114">
        <f>IF(SUM(I10:I39)=0,"",I40/COUNTA(H10:H39))</f>
        <v>37.954545454545453</v>
      </c>
      <c r="J41" s="115"/>
    </row>
    <row r="42" spans="2:10" x14ac:dyDescent="0.25">
      <c r="B42" s="116" t="s">
        <v>37</v>
      </c>
      <c r="C42" s="117"/>
      <c r="D42" s="118">
        <f>IF(SUM(E10:E39)=0,"",COUNT(E10:E39))</f>
        <v>10</v>
      </c>
      <c r="E42" s="119"/>
      <c r="G42" s="116" t="s">
        <v>37</v>
      </c>
      <c r="H42" s="117"/>
      <c r="I42" s="118">
        <f>IF(SUM(J10:J39)=0,"",COUNT(J10:J39))</f>
        <v>6</v>
      </c>
      <c r="J42" s="119"/>
    </row>
    <row r="43" spans="2:10" ht="16.5" thickBot="1" x14ac:dyDescent="0.3">
      <c r="B43" s="122" t="s">
        <v>38</v>
      </c>
      <c r="C43" s="123"/>
      <c r="D43" s="124">
        <f>IF(SUM(D10:D39)=0,"",D42/COUNTA(C10:C39))</f>
        <v>0.45454545454545453</v>
      </c>
      <c r="E43" s="125"/>
      <c r="G43" s="122" t="s">
        <v>38</v>
      </c>
      <c r="H43" s="123"/>
      <c r="I43" s="124">
        <f>IF(SUM(I10:I39)=0,"",I42/COUNTA(H10:H39))</f>
        <v>0.27272727272727271</v>
      </c>
      <c r="J43" s="125"/>
    </row>
  </sheetData>
  <sheetProtection sheet="1" objects="1" scenarios="1"/>
  <mergeCells count="24">
    <mergeCell ref="G43:H43"/>
    <mergeCell ref="I43:J43"/>
    <mergeCell ref="B42:C42"/>
    <mergeCell ref="D42:E42"/>
    <mergeCell ref="B43:C43"/>
    <mergeCell ref="D43:E43"/>
    <mergeCell ref="G42:H42"/>
    <mergeCell ref="I42:J42"/>
    <mergeCell ref="B1:J1"/>
    <mergeCell ref="G41:H41"/>
    <mergeCell ref="I41:J41"/>
    <mergeCell ref="B2:J2"/>
    <mergeCell ref="B3:E3"/>
    <mergeCell ref="B41:C41"/>
    <mergeCell ref="B7:E7"/>
    <mergeCell ref="G7:J7"/>
    <mergeCell ref="D40:E40"/>
    <mergeCell ref="D41:E41"/>
    <mergeCell ref="B8:E8"/>
    <mergeCell ref="B40:C40"/>
    <mergeCell ref="G3:J3"/>
    <mergeCell ref="G8:J8"/>
    <mergeCell ref="G40:H40"/>
    <mergeCell ref="I40:J40"/>
  </mergeCells>
  <phoneticPr fontId="2" type="noConversion"/>
  <conditionalFormatting sqref="D10:D39">
    <cfRule type="cellIs" dxfId="28" priority="3" operator="greaterThanOrEqual">
      <formula>100</formula>
    </cfRule>
    <cfRule type="cellIs" dxfId="27" priority="4" operator="greaterThanOrEqual">
      <formula>50</formula>
    </cfRule>
  </conditionalFormatting>
  <conditionalFormatting sqref="I10:I39">
    <cfRule type="cellIs" dxfId="26" priority="1" operator="greaterThanOrEqual">
      <formula>100</formula>
    </cfRule>
    <cfRule type="cellIs" dxfId="25" priority="2" operator="greaterThanOrEqual">
      <formula>50</formula>
    </cfRule>
  </conditionalFormatting>
  <conditionalFormatting sqref="C10:C39 H10:H39">
    <cfRule type="expression" dxfId="24" priority="9" stopIfTrue="1">
      <formula>D10&gt;99</formula>
    </cfRule>
    <cfRule type="expression" dxfId="23" priority="10" stopIfTrue="1">
      <formula>D10&gt;49.9</formula>
    </cfRule>
  </conditionalFormatting>
  <conditionalFormatting sqref="B7:E7 G7:J7">
    <cfRule type="cellIs" dxfId="22" priority="11" stopIfTrue="1" operator="equal">
      <formula>"více 1. nebo 2. míst"</formula>
    </cfRule>
  </conditionalFormatting>
  <hyperlinks>
    <hyperlink ref="B2:J2" location="škola!B2" tooltip="proklik na buňku, ve které se termín zadává" display="škola!B2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návod</vt:lpstr>
      <vt:lpstr>ocenění</vt:lpstr>
      <vt:lpstr>MŠ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škola</vt:lpstr>
    </vt:vector>
  </TitlesOfParts>
  <Company>doma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PaedDr. Zdeněk Šebesta</dc:creator>
  <cp:lastModifiedBy>Jitka Kostelníčková</cp:lastModifiedBy>
  <cp:lastPrinted>2022-09-29T18:37:27Z</cp:lastPrinted>
  <dcterms:created xsi:type="dcterms:W3CDTF">2022-08-27T08:37:27Z</dcterms:created>
  <dcterms:modified xsi:type="dcterms:W3CDTF">2022-09-30T11:35:42Z</dcterms:modified>
</cp:coreProperties>
</file>